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 А (додаток)" sheetId="1" state="visible" r:id="rId2"/>
    <sheet name="3 (додаток)" sheetId="2" state="visible" r:id="rId3"/>
    <sheet name="4 (додаток)" sheetId="3" state="visible" r:id="rId4"/>
    <sheet name="9 (додаток)" sheetId="4" state="visible" r:id="rId5"/>
    <sheet name="13 (додаток)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<sst xmlns="http://schemas.openxmlformats.org/spreadsheetml/2006/main" count="934" uniqueCount="171">
  <si>
    <r>
      <rPr>
        <b val="true"/>
        <sz val="14"/>
        <color rgb="FF000000"/>
        <rFont val="Times New Roman"/>
        <family val="1"/>
        <charset val="204"/>
      </rPr>
      <t xml:space="preserve">ЗАТВЕРДЖЕНО:
</t>
    </r>
    <r>
      <rPr>
        <sz val="14"/>
        <color rgb="FF000000"/>
        <rFont val="Times New Roman"/>
        <family val="1"/>
        <charset val="204"/>
      </rPr>
      <t xml:space="preserve">Рішення виконавчого комітету Покровської міської ради Дніпропетровської області 
№113/06-53-22 від 09.05.2022 року</t>
    </r>
  </si>
  <si>
    <r>
      <rPr>
        <b val="true"/>
        <sz val="14"/>
        <color rgb="FF000000"/>
        <rFont val="Times New Roman"/>
        <family val="1"/>
        <charset val="204"/>
      </rPr>
      <t xml:space="preserve">РОЗРАХУНОК ПОКРИТТЯ ВИТРАТ 
</t>
    </r>
    <r>
      <rPr>
        <sz val="14"/>
        <color rgb="FF000000"/>
        <rFont val="Times New Roman"/>
        <family val="1"/>
        <charset val="204"/>
      </rPr>
      <t xml:space="preserve">одного оборотного пільгового рейсу міського автобусного маршруту загального користування Покровської міської територіальної громади </t>
    </r>
    <r>
      <rPr>
        <u val="single"/>
        <sz val="14"/>
        <color rgb="FF000000"/>
        <rFont val="Times New Roman"/>
        <family val="1"/>
        <charset val="204"/>
      </rPr>
      <t xml:space="preserve">№1А "вул. Чайкіної Лізи — с. Шолохове", станом на 05.05.2022 року</t>
    </r>
  </si>
  <si>
    <t xml:space="preserve">Інформація про технічний засіб:</t>
  </si>
  <si>
    <t xml:space="preserve">Марка автобуса</t>
  </si>
  <si>
    <t xml:space="preserve">Мercedes-Benz O345</t>
  </si>
  <si>
    <t xml:space="preserve">Пасажиромісткість</t>
  </si>
  <si>
    <t xml:space="preserve">55 (101)</t>
  </si>
  <si>
    <t xml:space="preserve">Довжина, см</t>
  </si>
  <si>
    <t xml:space="preserve">Вартість нового автобусу (грн)</t>
  </si>
  <si>
    <t xml:space="preserve">Термін експлуатації</t>
  </si>
  <si>
    <t xml:space="preserve">5 років</t>
  </si>
  <si>
    <t xml:space="preserve">Повна маса транспортного засобу ( по тех. Паспорту)</t>
  </si>
  <si>
    <t xml:space="preserve">18 т</t>
  </si>
  <si>
    <t xml:space="preserve">Інформація про маршрут:</t>
  </si>
  <si>
    <t xml:space="preserve">Протяжність маршруту (км) </t>
  </si>
  <si>
    <t xml:space="preserve">Кількість оборотних ресів </t>
  </si>
  <si>
    <t xml:space="preserve">Протяжність 1 оборотного рейсу (км)</t>
  </si>
  <si>
    <t xml:space="preserve">Нульовий пробіг </t>
  </si>
  <si>
    <t xml:space="preserve">Загальна кількість оборотних ресів </t>
  </si>
  <si>
    <t xml:space="preserve">Загальна кількість пільгових оборотних ресів</t>
  </si>
  <si>
    <t xml:space="preserve">Кількість автотранспортного засобу на маршруті (шт)</t>
  </si>
  <si>
    <t xml:space="preserve">Пробіг загальний річний на маршруті (км)</t>
  </si>
  <si>
    <t xml:space="preserve">Експлуатаційна швидкість, км/год</t>
  </si>
  <si>
    <t xml:space="preserve">Норми витрат в гривнах на 1 км пробігу:</t>
  </si>
  <si>
    <t xml:space="preserve">Паливо (грн)</t>
  </si>
  <si>
    <t xml:space="preserve">Пробіг загальний річний маршрута (км)</t>
  </si>
  <si>
    <t xml:space="preserve">Норма витрат  ДП на 100 км (л)</t>
  </si>
  <si>
    <t xml:space="preserve">Середня ціна ДП (грн.)</t>
  </si>
  <si>
    <t xml:space="preserve">Витрата ДП на 1 км пробігу (л)</t>
  </si>
  <si>
    <t xml:space="preserve">Пробіг загальний річний  одного оборотного пільгового рейсу (км)</t>
  </si>
  <si>
    <t xml:space="preserve">Витрата ДП дного оборотного пільгового рейсу за рік (л)</t>
  </si>
  <si>
    <t xml:space="preserve">Витрата ДП одного оборотного пільгового рейсу за рік  (грн)</t>
  </si>
  <si>
    <t xml:space="preserve">Витрати на  ДП в гривнах на 1 км пробігу одного оборотного пільгового рейсу</t>
  </si>
  <si>
    <t xml:space="preserve">Моторна олива  (грн)</t>
  </si>
  <si>
    <t xml:space="preserve">Нормативні витрати моторної оливи для автобусів, літрів/100 л. пального (п.2.3. Наказу МТЗУ №43)</t>
  </si>
  <si>
    <t xml:space="preserve">Витрата моторної оливи дного оборотного пільгового рейсу за рік  (л)</t>
  </si>
  <si>
    <t xml:space="preserve">Витрата моторної оливи на 1 км пробігу  (л)</t>
  </si>
  <si>
    <t xml:space="preserve">Середня вартість моторної оливи  (грн.)</t>
  </si>
  <si>
    <t xml:space="preserve">Витрати в гривнах  на моторну оливу на 1 км пробігу одного оборотного пільгового рейсу (грн.)</t>
  </si>
  <si>
    <t xml:space="preserve">Трансмісійне мастило (грн)</t>
  </si>
  <si>
    <t xml:space="preserve"> </t>
  </si>
  <si>
    <t xml:space="preserve">Нормативні витрати трансмісійної оливи для автобусів, літрів/100 л. пального (п.2.3. Наказу МТЗУ №43)</t>
  </si>
  <si>
    <t xml:space="preserve">Витрата трансмісійної оливи  дного оборотного пільгового рейсу за рік  (л)</t>
  </si>
  <si>
    <t xml:space="preserve">Витрата трансмісійної оливи на 1 км пробігу (л)</t>
  </si>
  <si>
    <t xml:space="preserve">Середня вартість трансмісійної оливи(грн./літр)</t>
  </si>
  <si>
    <t xml:space="preserve">Витрати в гривнах  на трансмісійні оливи на 1 км пробігу одного оборотного пільгового рейсу (грн.)</t>
  </si>
  <si>
    <t xml:space="preserve">Спеціальні пластичні мастила (грн.)</t>
  </si>
  <si>
    <t xml:space="preserve">Нормативні витрати спеціальної оливи  для автобусів, літрів/100 л. пального (п.2.3. Наказу МТЗУ №43)</t>
  </si>
  <si>
    <t xml:space="preserve">Витрата спеціальної оливи   для автобусів одного оборотного пільгового рейсу за рік  (л)</t>
  </si>
  <si>
    <t xml:space="preserve">Витрата спеціальної оливи для автобусів на 1 км пробігу (л)</t>
  </si>
  <si>
    <t xml:space="preserve">Середня вартість спеціальних олив   для автобусів(грн/літр )</t>
  </si>
  <si>
    <t xml:space="preserve">Витрати в гривнах на спеціальні оливи  автобусів на 1 км пробігу одного оборотного пільгового рейсу (грн.)</t>
  </si>
  <si>
    <t xml:space="preserve">Пластичні (консистентні) мастила (грн.)</t>
  </si>
  <si>
    <t xml:space="preserve">Нормативні витрати  пластичних (консистентних) мастил для автобусів, літрів/100 л. пального (п.2.3. Наказу МТЗУ №43)</t>
  </si>
  <si>
    <t xml:space="preserve">Витрата пластичних (консистентних) мастил для автобусів одного оборотного пільгового рейсу за рік  (л)</t>
  </si>
  <si>
    <t xml:space="preserve">Витрата  пластичних (консистентних) мастил для автобусів на 1 км пробігу (л)</t>
  </si>
  <si>
    <t xml:space="preserve">Середня вартість  пластичних (консистентних) мастил для автобусів(грн/літр )</t>
  </si>
  <si>
    <t xml:space="preserve">Витрати в гривнах на  пластичні (консистентні) мастила для автобусів на 1 км пробігу одного оборотного пільгового рейсу (грн.)</t>
  </si>
  <si>
    <t xml:space="preserve">Заробітна плата водіїв з відрахуваннями (грн.)</t>
  </si>
  <si>
    <t xml:space="preserve">Кількість штатних одиниць на маршруті (шт)</t>
  </si>
  <si>
    <t xml:space="preserve">Середня місячна з/п водія (грн)</t>
  </si>
  <si>
    <t xml:space="preserve">Середньорічна з/п водіїв  з нарахуваннями (грн)</t>
  </si>
  <si>
    <t xml:space="preserve">Витрати на З/П водіїв  з нарахуваннями на 1 км пробігу (грн)</t>
  </si>
  <si>
    <t xml:space="preserve">Річні витрати на заробітну плату водіїв з відрахуваннями одного оборотного пільгового рейсу (грн)</t>
  </si>
  <si>
    <t xml:space="preserve">Витрати на заробітну плату водіїв з відрахуваннями на 1 км пробігу одного оборотного пільгового рейсу (грн)</t>
  </si>
  <si>
    <t xml:space="preserve">Заробітна плата кондуктора з відрахуваннями (грн.)</t>
  </si>
  <si>
    <t xml:space="preserve">Середня місячна з/п кондуктора  (грн)</t>
  </si>
  <si>
    <t xml:space="preserve">Середньорічна з/п  кондуктора з нарахуваннями (грн)</t>
  </si>
  <si>
    <t xml:space="preserve">Витрати на З/П  кондуктора з нарахуваннями на 1 км пробігу (грн)</t>
  </si>
  <si>
    <t xml:space="preserve">Річні витрати на заробітну плату  кондуктора з відрахуваннями одного оборотного пільгового рейсу (грн)</t>
  </si>
  <si>
    <t xml:space="preserve">Витрати на заробітну плату  кондуктора з відрахуваннями на 1 км пробігу одного оборотного пільгового рейсу (грн)</t>
  </si>
  <si>
    <t xml:space="preserve">Оплата відпусток (грн.)</t>
  </si>
  <si>
    <t xml:space="preserve">Середня місячна сума на оплату відстки одного працівника  (грн)</t>
  </si>
  <si>
    <t xml:space="preserve">Середньорічні відрахування на оплату відпусток з нарахуваннями (грн)</t>
  </si>
  <si>
    <t xml:space="preserve">Витрати на оплату відпусток з нарахуваннями на 1 км пробігу (грн)</t>
  </si>
  <si>
    <t xml:space="preserve">Річні витрати на оплату відпусток з відрахуваннями одного оборотного пільгового рейсу (грн)</t>
  </si>
  <si>
    <t xml:space="preserve">Витрати на оплату відпусток з відрахуваннями на 1 км пробігу одного оборотного пільгового рейсу (грн)</t>
  </si>
  <si>
    <t xml:space="preserve">Витрати на обов'язкове страхування на транспорті, грн.</t>
  </si>
  <si>
    <t xml:space="preserve">Кількість автотранспортних засобів на маршруті (шт)</t>
  </si>
  <si>
    <t xml:space="preserve">Витрати на обов’язкове страхування на місяць (грн)</t>
  </si>
  <si>
    <t xml:space="preserve">Середньорічна Витрати на обов’язкове страхування на місяць(грн)</t>
  </si>
  <si>
    <t xml:space="preserve">Витрати на обов’язкове страхування на місяць на 1 км пробігу (грн) </t>
  </si>
  <si>
    <t xml:space="preserve">Річні витрати на обов'язкове страхування на транспорті одного оборотного пільгового рейсу (грн)</t>
  </si>
  <si>
    <t xml:space="preserve">Витрати на  на обов'язкове страхування на транспорті  на 1 км пробігу одного оборотного пільгового рейсу (грн)</t>
  </si>
  <si>
    <t xml:space="preserve">Заміна та відновлення шин (грн)</t>
  </si>
  <si>
    <t xml:space="preserve">Кількість шин на 1-му автобусі (шт)</t>
  </si>
  <si>
    <t xml:space="preserve">Середня вартість шини (грн)</t>
  </si>
  <si>
    <t xml:space="preserve">Норма пробігу автомобільної шини, км</t>
  </si>
  <si>
    <t xml:space="preserve">Витрати на заміну та відновлення шин на  1 км пробігу (грн)</t>
  </si>
  <si>
    <t xml:space="preserve">Річні витрата на заміну та відновлення шин одного оборотного пільгового рейсу (грн)</t>
  </si>
  <si>
    <t xml:space="preserve">Витрати на заміну та відновлення шин 1 км пробігу одного оборотного пільгового  рейсу (грн)</t>
  </si>
  <si>
    <t xml:space="preserve">Заміна та відновлення акумуляторних батарей (грн)</t>
  </si>
  <si>
    <t xml:space="preserve">Кількість акумуляторних батарей,  на 1-му автобусі (шт)</t>
  </si>
  <si>
    <t xml:space="preserve">Середня вартість АКБ (грн)</t>
  </si>
  <si>
    <t xml:space="preserve">Експлуатаційна норма середнього ресурсу АКБ міс</t>
  </si>
  <si>
    <t xml:space="preserve">Витрати на заміну та відновлення акумуляторних батарей на  1 км пробігу (грн)</t>
  </si>
  <si>
    <t xml:space="preserve">Щоденне обслуговування – (ЩО) (грн)</t>
  </si>
  <si>
    <t xml:space="preserve"> Нормативи витрат Щоденне обслуговування – (ЩО)  (грн)</t>
  </si>
  <si>
    <t xml:space="preserve">Щоденне обслуговування –(ЩО) -машино дні в роботі</t>
  </si>
  <si>
    <t xml:space="preserve">Середньорічнаі витрати на Щоденне обслуговування –(ЩО)  (грн)</t>
  </si>
  <si>
    <t xml:space="preserve"> Нормативи витрат Щоденне обслуговування –(ЩО) на 1 км пробіг(грн)</t>
  </si>
  <si>
    <t xml:space="preserve">Річні витрати на Щоденне обслуговування –(ЩО) одного оборотного пільгового рейсу (грн)</t>
  </si>
  <si>
    <t xml:space="preserve">Витрата на Щоденне обслуговування –(ЩО) на 1 км пробігу одного оборотного пільгового рейсу (грн)</t>
  </si>
  <si>
    <t xml:space="preserve">Технічне обслуговування №1 – (ТО-1) /5000км (грн)</t>
  </si>
  <si>
    <t xml:space="preserve"> Нормативи витрат  (ТО-1) /  (грн)</t>
  </si>
  <si>
    <t xml:space="preserve">Кількість обслуговувань згідно річного пробігу(ТО-1) </t>
  </si>
  <si>
    <t xml:space="preserve">Середньорічнаі витрати на  (ТО-1) / (грн)</t>
  </si>
  <si>
    <t xml:space="preserve"> Нормативи витрат (ТО-1) пробіг(грн)(грн)</t>
  </si>
  <si>
    <t xml:space="preserve">Річні витрати на (ТО-1) одного оборотного пільгового рейсу (грн)</t>
  </si>
  <si>
    <t xml:space="preserve">Витрата на(ТО-1) на 1 км пробігу одного оборотного пільгового рейсу (грн)</t>
  </si>
  <si>
    <t xml:space="preserve">Технічне обслуговування №2 – (ТО-2) /20000км (грн)</t>
  </si>
  <si>
    <t xml:space="preserve"> Нормативи витрат  (ТО-2) /  (грн)</t>
  </si>
  <si>
    <t xml:space="preserve">Кількість обслуговувань згідно річного пробігу(ТО-2) </t>
  </si>
  <si>
    <t xml:space="preserve">Середньорічнаі витрати на  (ТО-2) / (грн)</t>
  </si>
  <si>
    <t xml:space="preserve"> Нормативи витрат (ТО-2) (грн)</t>
  </si>
  <si>
    <t xml:space="preserve">Річні витрати на (ТО-2) одного оборотного пільгового рейсу (грн)</t>
  </si>
  <si>
    <t xml:space="preserve">Витрата на(ТО-2) на 1 км пробігу одного оборотного пільгового рейсу (грн)</t>
  </si>
  <si>
    <t xml:space="preserve">Поточний ремонт матеріали та запчастини (ПР) (грн)</t>
  </si>
  <si>
    <t xml:space="preserve"> Нормативи витрат матеріалів і запасних частин, грн. на 1000 км. пробігу (грн)</t>
  </si>
  <si>
    <t xml:space="preserve">Кількість обслуговувань згідно річного пробігу (ПР) </t>
  </si>
  <si>
    <t xml:space="preserve">Середньорічнаі витрати на (ПР) по маршруту (грн)</t>
  </si>
  <si>
    <t xml:space="preserve"> Нормативи витрат (ПР) матеріалів і запасних частин на 1 км. пробігу (грн)</t>
  </si>
  <si>
    <t xml:space="preserve">Річні витрати на (ПР) матеріалів і запасних частин  одного оборотного пільгового рейсу (грн)</t>
  </si>
  <si>
    <t xml:space="preserve">Витрата на (ПР) матеріалів і запасних частин  на 1 км пробігу одного оборотного пільгового рейсу (грн)</t>
  </si>
  <si>
    <t xml:space="preserve">Амортизаційні відрахування на повне відновлення рухомого складу (грн)</t>
  </si>
  <si>
    <t xml:space="preserve">Вартість автотранспортного засобу (грн)</t>
  </si>
  <si>
    <t xml:space="preserve">Середньорічнаі амортизаційні відрахування  (термін корисного використання 5 років) (грн.)</t>
  </si>
  <si>
    <t xml:space="preserve">Витрати на амортизаційні відрахування  на 1 км пробігу (грн)</t>
  </si>
  <si>
    <t xml:space="preserve">Річні витрати на амортизаційні відрахування одного оборотного пільгового рейсу (грн)</t>
  </si>
  <si>
    <t xml:space="preserve">Витрати на амортизаційні відрахування на повне відновлення рухомого складу на 1 км пробігу одного оборотного пільгового рейсу (грн)</t>
  </si>
  <si>
    <t xml:space="preserve">Накладні витрати (загальновиробничі та адміністративні витрати) (грн)</t>
  </si>
  <si>
    <t xml:space="preserve">Кількість автотранспортного засобу в м. Покро на маршруті (шт)</t>
  </si>
  <si>
    <t xml:space="preserve">Середньомісячні накладні витрати по маршруту (адміністративні витрати та витрати на передрейсові огляди механика та медіка,заходи з охорони праці,фінансові зобовязання, і т.п.)   на 1 авто (грн)</t>
  </si>
  <si>
    <t xml:space="preserve">Середньорічні накладні витрати на 1 автобус  (грн)</t>
  </si>
  <si>
    <t xml:space="preserve">Витрати на накладні витрати(адміністративні витрати та витрати на передрейсові огляди механика та медіка,заходи з охорони праці,фінансові зобовязання, і т.п.)  на 1 км пробігу (грн)</t>
  </si>
  <si>
    <t xml:space="preserve">Річні витрати на накладні витрати (адміністративні витрати та витрати на передрейсові огляди механика та медіка,заходи з охорони праці,фінансові зобовязання,обов'язкове страхування і т.п.) (грн)</t>
  </si>
  <si>
    <t xml:space="preserve">Накладні витрати (адміністративні витрати та витрати на передрейсові огляди механика та медіка,заходи з охорони праці,фінансові зобовязання,обов'язкове страхування і т.п.) на 1 км пробігу одного оборотного пільгового рейсу (грн)</t>
  </si>
  <si>
    <t xml:space="preserve">Норматив рівня рентабельності, %</t>
  </si>
  <si>
    <r>
      <rPr>
        <b val="true"/>
        <sz val="14"/>
        <rFont val="Times New Roman"/>
        <family val="1"/>
        <charset val="204"/>
      </rPr>
      <t xml:space="preserve">Всього </t>
    </r>
    <r>
      <rPr>
        <sz val="14"/>
        <rFont val="Times New Roman"/>
        <family val="1"/>
        <charset val="204"/>
      </rPr>
      <t xml:space="preserve">(Норма витр. на 1 км проб. в грн)</t>
    </r>
  </si>
  <si>
    <t xml:space="preserve">Середня кількість пасажирів на один оборотний пільговий рейс</t>
  </si>
  <si>
    <t xml:space="preserve">всього</t>
  </si>
  <si>
    <t xml:space="preserve">в т.ч. пільгові</t>
  </si>
  <si>
    <r>
      <rPr>
        <sz val="14"/>
        <color rgb="FF000000"/>
        <rFont val="Times New Roman"/>
        <family val="1"/>
        <charset val="204"/>
      </rPr>
      <t xml:space="preserve">Вартість одного оборотного рейсу (грн)
</t>
    </r>
    <r>
      <rPr>
        <i val="true"/>
        <sz val="14"/>
        <color rgb="FF000000"/>
        <rFont val="Times New Roman"/>
        <family val="1"/>
        <charset val="204"/>
      </rPr>
      <t xml:space="preserve">(Вартість 1обор.рейсу = Пробіг заг. Річний х Норма витр. на 1км)</t>
    </r>
  </si>
  <si>
    <r>
      <rPr>
        <b val="true"/>
        <sz val="14"/>
        <color rgb="FF000000"/>
        <rFont val="Times New Roman"/>
        <family val="1"/>
        <charset val="204"/>
      </rPr>
      <t xml:space="preserve">Вартість одного оборотного пільгового рейсу (грн)
</t>
    </r>
    <r>
      <rPr>
        <i val="true"/>
        <sz val="14"/>
        <color rgb="FF000000"/>
        <rFont val="Times New Roman"/>
        <family val="1"/>
        <charset val="204"/>
      </rPr>
      <t xml:space="preserve">(Вартість 1обор.пільг. рейсу = Вартість 1обор.рейсу х 95%)</t>
    </r>
  </si>
  <si>
    <t xml:space="preserve">В.о. начальника відділу транспорту та зв’зку</t>
  </si>
  <si>
    <t xml:space="preserve">Олександр ТРОФІМЧУК</t>
  </si>
  <si>
    <r>
      <rPr>
        <b val="true"/>
        <sz val="14"/>
        <color rgb="FF000000"/>
        <rFont val="Times New Roman"/>
        <family val="1"/>
        <charset val="204"/>
      </rPr>
      <t xml:space="preserve">ЗАТВЕРДЖЕНО:
</t>
    </r>
    <r>
      <rPr>
        <sz val="14"/>
        <color rgb="FF000000"/>
        <rFont val="Times New Roman"/>
        <family val="1"/>
        <charset val="204"/>
      </rPr>
      <t xml:space="preserve">Рішення виконавчого комітету Покровської міської ради Дніпропетровської області 
№___ від ____________року</t>
    </r>
  </si>
  <si>
    <r>
      <rPr>
        <b val="true"/>
        <sz val="14"/>
        <rFont val="Times New Roman"/>
        <family val="1"/>
        <charset val="204"/>
      </rPr>
      <t xml:space="preserve">РОЗРАХУНОК ПОКРИТТЯ ВИТРАТ 
</t>
    </r>
    <r>
      <rPr>
        <sz val="14"/>
        <rFont val="Times New Roman"/>
        <family val="1"/>
        <charset val="204"/>
      </rPr>
      <t xml:space="preserve">одного оборотного пільгового рейсу міського автобусного маршруту загального користування Покровської міської територіальної громади № 3 "вул. Пушкіна - П.Хутора через ст. Чортомлик", станом на 05.05.2022 року</t>
    </r>
  </si>
  <si>
    <t xml:space="preserve">БАЗ А079</t>
  </si>
  <si>
    <t xml:space="preserve">22 (38)</t>
  </si>
  <si>
    <t xml:space="preserve">Вартість нового автобусу (грн.)</t>
  </si>
  <si>
    <t xml:space="preserve">3 роки</t>
  </si>
  <si>
    <t xml:space="preserve">7,98 т</t>
  </si>
  <si>
    <t xml:space="preserve">Нульовий пробіг та пробіг для здійснення заправки</t>
  </si>
  <si>
    <t xml:space="preserve">Протяжність оборотного рейсу (км)</t>
  </si>
  <si>
    <t xml:space="preserve">Кількість  оборотних ресів </t>
  </si>
  <si>
    <t xml:space="preserve">Кількість пільгових оборотних ресів</t>
  </si>
  <si>
    <t xml:space="preserve">Заміна та відновлення акумуляторних батарей  (грн)</t>
  </si>
  <si>
    <t xml:space="preserve">Технічне обслуговування №1 – (ТО-1) /5000км(грн)</t>
  </si>
  <si>
    <t xml:space="preserve">Технічне обслуговування №2 – (ТО-2) /20000км(грн)</t>
  </si>
  <si>
    <r>
      <rPr>
        <sz val="14"/>
        <color rgb="FF000000"/>
        <rFont val="Times New Roman"/>
        <family val="1"/>
        <charset val="204"/>
      </rPr>
      <t xml:space="preserve">Вартість одного оборотного рейсу (грн)
</t>
    </r>
    <r>
      <rPr>
        <i val="true"/>
        <sz val="11"/>
        <color rgb="FF000000"/>
        <rFont val="Times New Roman"/>
        <family val="1"/>
        <charset val="204"/>
      </rPr>
      <t xml:space="preserve">(Вартість 1обор.рейсу = Пробіг заг. Річний х Норма витр. на 1км)</t>
    </r>
  </si>
  <si>
    <r>
      <rPr>
        <b val="true"/>
        <sz val="14"/>
        <color rgb="FF000000"/>
        <rFont val="Times New Roman"/>
        <family val="1"/>
        <charset val="204"/>
      </rPr>
      <t xml:space="preserve">Вартість одного оборотного пільгового рейсу (грн)
</t>
    </r>
    <r>
      <rPr>
        <i val="true"/>
        <sz val="11"/>
        <color rgb="FF000000"/>
        <rFont val="Times New Roman"/>
        <family val="1"/>
        <charset val="204"/>
      </rPr>
      <t xml:space="preserve">(Вартість 1обор.пільг. рейсу = Вартість 1обор.рейсу х 95%)</t>
    </r>
  </si>
  <si>
    <r>
      <rPr>
        <b val="true"/>
        <sz val="14"/>
        <rFont val="Times New Roman"/>
        <family val="1"/>
        <charset val="204"/>
      </rPr>
      <t xml:space="preserve">ЗАТВЕРДЖЕНО:
</t>
    </r>
    <r>
      <rPr>
        <sz val="14"/>
        <rFont val="Times New Roman"/>
        <family val="1"/>
        <charset val="204"/>
      </rPr>
      <t xml:space="preserve">Рішення виконавчого комітету Покровської міської ради Дніпропетровської області 
№___ від ____________року</t>
    </r>
  </si>
  <si>
    <r>
      <rPr>
        <b val="true"/>
        <sz val="14"/>
        <rFont val="Times New Roman"/>
        <family val="1"/>
        <charset val="204"/>
      </rPr>
      <t xml:space="preserve">РОЗРАХУНОК ПОКРИТТЯ ВИТРАТ 
</t>
    </r>
    <r>
      <rPr>
        <sz val="14"/>
        <rFont val="Times New Roman"/>
        <family val="1"/>
        <charset val="204"/>
      </rPr>
      <t xml:space="preserve">одного оборотного пільгового рейсу міського автобусного маршруту загального користування Покровської міської територіальної громади №4 "вул. Пушкіна - с. Гірницьке", станом на 05.05.2022 року</t>
    </r>
  </si>
  <si>
    <t xml:space="preserve">Норми витрат на 1 км пробігу:</t>
  </si>
  <si>
    <t xml:space="preserve">Середня кількість пасажирів на один оборотний пільговий рейс всього</t>
  </si>
  <si>
    <r>
      <rPr>
        <b val="true"/>
        <sz val="14"/>
        <rFont val="Times New Roman"/>
        <family val="1"/>
        <charset val="204"/>
      </rPr>
      <t xml:space="preserve">РОЗРАХУНОК ПОКРИТТЯ ВИТРАТ 
</t>
    </r>
    <r>
      <rPr>
        <sz val="14"/>
        <rFont val="Times New Roman"/>
        <family val="1"/>
        <charset val="204"/>
      </rPr>
      <t xml:space="preserve">одного оборотного пільгового рейсу міського автобусного маршруту загального користування Покровської міської територіальної громади №9 “35-й мікрорайон – Шахта №22”, станом на 05.05.2022 року</t>
    </r>
  </si>
  <si>
    <t xml:space="preserve">Моторна олива (грн)</t>
  </si>
  <si>
    <r>
      <rPr>
        <b val="true"/>
        <sz val="14"/>
        <rFont val="Times New Roman"/>
        <family val="1"/>
        <charset val="204"/>
      </rPr>
      <t xml:space="preserve">РОЗРАХУНОК ПОКРИТТЯ ВИТРАТ 
</t>
    </r>
    <r>
      <rPr>
        <sz val="14"/>
        <rFont val="Times New Roman"/>
        <family val="1"/>
        <charset val="204"/>
      </rPr>
      <t xml:space="preserve">одного оборотного пільгового рейсу міського автобусного маршруту загального користування Покровської міської територіальної громади №13 “вул. Пушкіна – ст. Чортомлик”, станом на 05.05.2022 року</t>
    </r>
  </si>
  <si>
    <t xml:space="preserve"> всього</t>
  </si>
  <si>
    <r>
      <rPr>
        <sz val="14"/>
        <color rgb="FF000000"/>
        <rFont val="Times New Roman"/>
        <family val="1"/>
        <charset val="204"/>
      </rPr>
      <t xml:space="preserve">Вартість одного оборотного рейсу (грн)
</t>
    </r>
    <r>
      <rPr>
        <i val="true"/>
        <sz val="14"/>
        <color rgb="FF000000"/>
        <rFont val="Times New Roman"/>
        <family val="1"/>
        <charset val="204"/>
      </rPr>
      <t xml:space="preserve">(Вартість 1обор.рейсу = Пробіг заг. Річний х Норма витр. на 1км проб.)</t>
    </r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</si>
</sst>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#,##0.00"/>
    <numFmt numFmtId="166" formatCode="#,##0"/>
    <numFmt numFmtId="167" formatCode="#,##0.0"/>
    <numFmt numFmtId="168" formatCode="General"/>
    <numFmt numFmtId="169" formatCode="0.00"/>
    <numFmt numFmtId="170" formatCode="dd/mmm"/>
    <numFmt numFmtId="171" formatCode="0"/>
  </numFmts>
  <fonts count="13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Times New Roman"/>
      <family val="1"/>
      <charset val="204"/>
    </font>
    <font>
      <b val="true"/>
      <sz val="14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u val="single"/>
      <sz val="14"/>
      <color rgb="FF000000"/>
      <name val="Times New Roman"/>
      <family val="1"/>
      <charset val="204"/>
    </font>
    <font>
      <i val="true"/>
      <sz val="14"/>
      <color rgb="FF000000"/>
      <name val="Times New Roman"/>
      <family val="1"/>
      <charset val="204"/>
    </font>
    <font>
      <b val="true"/>
      <u val="single"/>
      <sz val="14"/>
      <name val="Times New Roman"/>
      <family val="1"/>
      <charset val="204"/>
    </font>
    <font>
      <i val="true"/>
      <sz val="11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</fills>
  <borders count="49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/>
      <right style="thin"/>
      <top style="thin"/>
      <bottom style="double"/>
      <diagonal/>
    </border>
    <border diagonalUp="false" diagonalDown="false">
      <left style="thin"/>
      <right/>
      <top style="thin"/>
      <bottom style="double"/>
      <diagonal/>
    </border>
    <border diagonalUp="false" diagonalDown="false">
      <left style="medium"/>
      <right style="medium"/>
      <top style="thin"/>
      <bottom style="double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 style="thin"/>
      <bottom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thin"/>
      <right style="thin"/>
      <top style="thin"/>
      <bottom style="double"/>
      <diagonal/>
    </border>
    <border diagonalUp="false" diagonalDown="false">
      <left style="thin"/>
      <right style="medium"/>
      <top style="thin"/>
      <bottom style="double"/>
      <diagonal/>
    </border>
    <border diagonalUp="false" diagonalDown="false">
      <left/>
      <right style="medium"/>
      <top style="thin"/>
      <bottom style="double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7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7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7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7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3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7" fillId="0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7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7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0" borderId="1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7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7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7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5" fillId="0" borderId="3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3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7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5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4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5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3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5" fillId="0" borderId="3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3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4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2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7" fillId="0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4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7" fillId="0" borderId="4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7" fillId="0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4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1" fontId="7" fillId="0" borderId="4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0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3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4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5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1048576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G1" activeCellId="0" sqref="G1"/>
    </sheetView>
  </sheetViews>
  <sheetFormatPr defaultColWidth="9.12890625" defaultRowHeight="18.75" zeroHeight="false" outlineLevelRow="1" outlineLevelCol="0"/>
  <cols>
    <col collapsed="false" customWidth="true" hidden="false" outlineLevel="0" max="1" min="1" style="1" width="2.42"/>
    <col collapsed="false" customWidth="true" hidden="false" outlineLevel="0" max="2" min="2" style="1" width="13.43"/>
    <col collapsed="false" customWidth="true" hidden="false" outlineLevel="0" max="3" min="3" style="1" width="17.86"/>
    <col collapsed="false" customWidth="true" hidden="false" outlineLevel="0" max="4" min="4" style="1" width="17.59"/>
    <col collapsed="false" customWidth="true" hidden="false" outlineLevel="0" max="5" min="5" style="1" width="19.31"/>
    <col collapsed="false" customWidth="false" hidden="false" outlineLevel="0" max="6" min="6" style="1" width="9.13"/>
    <col collapsed="false" customWidth="true" hidden="false" outlineLevel="0" max="7" min="7" style="1" width="11.99"/>
    <col collapsed="false" customWidth="true" hidden="false" outlineLevel="0" max="8" min="8" style="1" width="10.85"/>
    <col collapsed="false" customWidth="true" hidden="false" outlineLevel="0" max="9" min="9" style="1" width="27.99"/>
    <col collapsed="false" customWidth="true" hidden="true" outlineLevel="0" max="10" min="10" style="1" width="11.52"/>
    <col collapsed="false" customWidth="true" hidden="true" outlineLevel="0" max="11" min="11" style="1" width="8.7"/>
    <col collapsed="false" customWidth="false" hidden="false" outlineLevel="0" max="1024" min="12" style="1" width="9.13"/>
  </cols>
  <sheetData>
    <row r="1" customFormat="false" ht="80.25" hidden="false" customHeight="true" outlineLevel="0" collapsed="false">
      <c r="A1" s="2"/>
      <c r="B1" s="2"/>
      <c r="C1" s="2"/>
      <c r="D1" s="2"/>
      <c r="E1" s="2"/>
      <c r="G1" s="3" t="s">
        <v>0</v>
      </c>
      <c r="H1" s="3"/>
      <c r="I1" s="3"/>
      <c r="J1" s="2"/>
      <c r="K1" s="2"/>
    </row>
    <row r="2" customFormat="false" ht="9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4"/>
      <c r="J2" s="2"/>
      <c r="K2" s="2"/>
    </row>
    <row r="3" customFormat="false" ht="60" hidden="false" customHeight="true" outlineLevel="0" collapsed="false">
      <c r="A3" s="5" t="s">
        <v>1</v>
      </c>
      <c r="B3" s="5"/>
      <c r="C3" s="5"/>
      <c r="D3" s="5"/>
      <c r="E3" s="5"/>
      <c r="F3" s="5"/>
      <c r="G3" s="5"/>
      <c r="H3" s="5"/>
      <c r="I3" s="5"/>
      <c r="J3" s="2"/>
      <c r="K3" s="2"/>
    </row>
    <row r="4" customFormat="false" ht="9" hidden="false" customHeight="true" outlineLevel="0" collapsed="false">
      <c r="A4" s="2"/>
      <c r="B4" s="2"/>
      <c r="C4" s="6"/>
      <c r="D4" s="6"/>
      <c r="E4" s="6"/>
      <c r="F4" s="6"/>
      <c r="G4" s="6"/>
      <c r="H4" s="6"/>
      <c r="I4" s="7"/>
      <c r="J4" s="2"/>
      <c r="K4" s="2"/>
    </row>
    <row r="5" customFormat="false" ht="18.75" hidden="false" customHeight="true" outlineLevel="0" collapsed="false">
      <c r="A5" s="8" t="n">
        <v>1</v>
      </c>
      <c r="B5" s="9" t="s">
        <v>2</v>
      </c>
      <c r="C5" s="9"/>
      <c r="D5" s="9"/>
      <c r="E5" s="9"/>
      <c r="F5" s="9"/>
      <c r="G5" s="9"/>
      <c r="H5" s="9"/>
      <c r="I5" s="9"/>
      <c r="J5" s="2"/>
      <c r="K5" s="2"/>
    </row>
    <row r="6" customFormat="false" ht="18.75" hidden="false" customHeight="true" outlineLevel="0" collapsed="false">
      <c r="A6" s="10"/>
      <c r="B6" s="11" t="s">
        <v>3</v>
      </c>
      <c r="C6" s="11"/>
      <c r="D6" s="11"/>
      <c r="E6" s="11"/>
      <c r="F6" s="11"/>
      <c r="G6" s="11"/>
      <c r="H6" s="11"/>
      <c r="I6" s="12" t="s">
        <v>4</v>
      </c>
      <c r="J6" s="2"/>
      <c r="K6" s="2"/>
    </row>
    <row r="7" customFormat="false" ht="18.75" hidden="false" customHeight="false" outlineLevel="0" collapsed="false">
      <c r="A7" s="10"/>
      <c r="B7" s="13" t="s">
        <v>5</v>
      </c>
      <c r="C7" s="13"/>
      <c r="D7" s="13"/>
      <c r="E7" s="13"/>
      <c r="F7" s="13"/>
      <c r="G7" s="13"/>
      <c r="H7" s="13"/>
      <c r="I7" s="14" t="s">
        <v>6</v>
      </c>
      <c r="J7" s="2"/>
      <c r="K7" s="2"/>
      <c r="L7" s="15"/>
      <c r="M7" s="15"/>
      <c r="N7" s="15"/>
      <c r="O7" s="15"/>
    </row>
    <row r="8" customFormat="false" ht="18.75" hidden="false" customHeight="false" outlineLevel="0" collapsed="false">
      <c r="A8" s="10"/>
      <c r="B8" s="13" t="s">
        <v>7</v>
      </c>
      <c r="C8" s="13"/>
      <c r="D8" s="13"/>
      <c r="E8" s="13"/>
      <c r="F8" s="13"/>
      <c r="G8" s="13"/>
      <c r="H8" s="13"/>
      <c r="I8" s="16" t="n">
        <v>11858</v>
      </c>
      <c r="J8" s="2"/>
      <c r="K8" s="2"/>
      <c r="L8" s="15"/>
      <c r="M8" s="15"/>
      <c r="N8" s="15"/>
      <c r="O8" s="15"/>
    </row>
    <row r="9" customFormat="false" ht="18.75" hidden="false" customHeight="false" outlineLevel="0" collapsed="false">
      <c r="A9" s="10"/>
      <c r="B9" s="13" t="s">
        <v>8</v>
      </c>
      <c r="C9" s="13"/>
      <c r="D9" s="13"/>
      <c r="E9" s="13"/>
      <c r="F9" s="13"/>
      <c r="G9" s="13"/>
      <c r="H9" s="13"/>
      <c r="I9" s="14" t="n">
        <v>2280000</v>
      </c>
      <c r="J9" s="2"/>
      <c r="K9" s="2"/>
      <c r="L9" s="15"/>
      <c r="M9" s="15"/>
      <c r="N9" s="15"/>
      <c r="O9" s="15"/>
    </row>
    <row r="10" customFormat="false" ht="18.75" hidden="false" customHeight="false" outlineLevel="0" collapsed="false">
      <c r="A10" s="10"/>
      <c r="B10" s="13" t="s">
        <v>9</v>
      </c>
      <c r="C10" s="13"/>
      <c r="D10" s="13"/>
      <c r="E10" s="13"/>
      <c r="F10" s="13"/>
      <c r="G10" s="13"/>
      <c r="H10" s="13"/>
      <c r="I10" s="14" t="s">
        <v>10</v>
      </c>
      <c r="J10" s="2"/>
      <c r="K10" s="2"/>
      <c r="L10" s="15"/>
      <c r="M10" s="15"/>
      <c r="N10" s="15"/>
      <c r="O10" s="15"/>
    </row>
    <row r="11" customFormat="false" ht="19.5" hidden="false" customHeight="false" outlineLevel="0" collapsed="false">
      <c r="A11" s="10"/>
      <c r="B11" s="17" t="s">
        <v>11</v>
      </c>
      <c r="C11" s="17"/>
      <c r="D11" s="17"/>
      <c r="E11" s="17"/>
      <c r="F11" s="17"/>
      <c r="G11" s="17"/>
      <c r="H11" s="17"/>
      <c r="I11" s="18" t="s">
        <v>12</v>
      </c>
      <c r="J11" s="2"/>
      <c r="K11" s="2"/>
      <c r="L11" s="15"/>
      <c r="M11" s="15"/>
      <c r="N11" s="15"/>
      <c r="O11" s="15"/>
    </row>
    <row r="12" customFormat="false" ht="19.5" hidden="false" customHeight="false" outlineLevel="0" collapsed="false">
      <c r="A12" s="19" t="n">
        <v>2</v>
      </c>
      <c r="B12" s="9" t="s">
        <v>13</v>
      </c>
      <c r="C12" s="9"/>
      <c r="D12" s="9"/>
      <c r="E12" s="9"/>
      <c r="F12" s="9"/>
      <c r="G12" s="9"/>
      <c r="H12" s="9"/>
      <c r="I12" s="9"/>
      <c r="J12" s="2"/>
      <c r="K12" s="2"/>
      <c r="L12" s="15"/>
      <c r="M12" s="15"/>
      <c r="N12" s="15"/>
      <c r="O12" s="15"/>
    </row>
    <row r="13" customFormat="false" ht="17.35" hidden="false" customHeight="false" outlineLevel="0" collapsed="false">
      <c r="A13" s="20"/>
      <c r="B13" s="21" t="s">
        <v>14</v>
      </c>
      <c r="C13" s="21"/>
      <c r="D13" s="21"/>
      <c r="E13" s="21"/>
      <c r="F13" s="21"/>
      <c r="G13" s="21"/>
      <c r="H13" s="21"/>
      <c r="I13" s="22" t="n">
        <v>15.2</v>
      </c>
      <c r="J13" s="2"/>
      <c r="K13" s="2"/>
      <c r="L13" s="15"/>
      <c r="M13" s="15"/>
      <c r="N13" s="15"/>
      <c r="O13" s="15"/>
    </row>
    <row r="14" customFormat="false" ht="17.35" hidden="false" customHeight="false" outlineLevel="0" collapsed="false">
      <c r="A14" s="20"/>
      <c r="B14" s="13" t="s">
        <v>15</v>
      </c>
      <c r="C14" s="13"/>
      <c r="D14" s="13"/>
      <c r="E14" s="13"/>
      <c r="F14" s="13"/>
      <c r="G14" s="13"/>
      <c r="H14" s="13"/>
      <c r="I14" s="16" t="n">
        <v>4</v>
      </c>
      <c r="J14" s="2"/>
      <c r="K14" s="2"/>
      <c r="L14" s="15"/>
      <c r="M14" s="15"/>
      <c r="N14" s="15"/>
      <c r="O14" s="15"/>
    </row>
    <row r="15" customFormat="false" ht="17.35" hidden="false" customHeight="false" outlineLevel="0" collapsed="false">
      <c r="A15" s="20"/>
      <c r="B15" s="13" t="s">
        <v>16</v>
      </c>
      <c r="C15" s="13"/>
      <c r="D15" s="13"/>
      <c r="E15" s="13"/>
      <c r="F15" s="13"/>
      <c r="G15" s="13"/>
      <c r="H15" s="13"/>
      <c r="I15" s="23" t="n">
        <f aca="false">I13*2</f>
        <v>30.4</v>
      </c>
      <c r="J15" s="2"/>
      <c r="K15" s="2"/>
      <c r="L15" s="24"/>
      <c r="M15" s="15"/>
      <c r="N15" s="15"/>
      <c r="O15" s="15"/>
    </row>
    <row r="16" customFormat="false" ht="17.35" hidden="false" customHeight="false" outlineLevel="0" collapsed="false">
      <c r="A16" s="20"/>
      <c r="B16" s="13" t="s">
        <v>14</v>
      </c>
      <c r="C16" s="13"/>
      <c r="D16" s="13"/>
      <c r="E16" s="13"/>
      <c r="F16" s="13"/>
      <c r="G16" s="13"/>
      <c r="H16" s="13"/>
      <c r="I16" s="23" t="n">
        <v>11.2</v>
      </c>
      <c r="J16" s="2"/>
      <c r="K16" s="2"/>
      <c r="L16" s="15"/>
      <c r="M16" s="15"/>
      <c r="N16" s="15"/>
      <c r="O16" s="15"/>
    </row>
    <row r="17" customFormat="false" ht="17.35" hidden="false" customHeight="false" outlineLevel="0" collapsed="false">
      <c r="A17" s="20"/>
      <c r="B17" s="13" t="s">
        <v>15</v>
      </c>
      <c r="C17" s="13"/>
      <c r="D17" s="13"/>
      <c r="E17" s="13"/>
      <c r="F17" s="13"/>
      <c r="G17" s="13"/>
      <c r="H17" s="13"/>
      <c r="I17" s="16" t="n">
        <v>2</v>
      </c>
      <c r="J17" s="2"/>
      <c r="K17" s="2"/>
      <c r="L17" s="15"/>
      <c r="M17" s="15"/>
      <c r="N17" s="15"/>
      <c r="O17" s="15"/>
    </row>
    <row r="18" customFormat="false" ht="17.35" hidden="false" customHeight="false" outlineLevel="0" collapsed="false">
      <c r="A18" s="20"/>
      <c r="B18" s="13" t="s">
        <v>16</v>
      </c>
      <c r="C18" s="13"/>
      <c r="D18" s="13"/>
      <c r="E18" s="13"/>
      <c r="F18" s="13"/>
      <c r="G18" s="13"/>
      <c r="H18" s="13"/>
      <c r="I18" s="23" t="n">
        <f aca="false">I16*2</f>
        <v>22.4</v>
      </c>
      <c r="J18" s="2"/>
      <c r="K18" s="2"/>
      <c r="L18" s="15"/>
      <c r="M18" s="15"/>
      <c r="N18" s="15"/>
      <c r="O18" s="15"/>
    </row>
    <row r="19" customFormat="false" ht="17.35" hidden="false" customHeight="false" outlineLevel="0" collapsed="false">
      <c r="A19" s="20"/>
      <c r="B19" s="13" t="s">
        <v>17</v>
      </c>
      <c r="C19" s="13"/>
      <c r="D19" s="13"/>
      <c r="E19" s="13"/>
      <c r="F19" s="13"/>
      <c r="G19" s="13"/>
      <c r="H19" s="13"/>
      <c r="I19" s="16" t="n">
        <v>4</v>
      </c>
      <c r="J19" s="2"/>
      <c r="K19" s="2"/>
      <c r="L19" s="15"/>
      <c r="M19" s="15"/>
      <c r="N19" s="15"/>
      <c r="O19" s="15"/>
    </row>
    <row r="20" customFormat="false" ht="17.35" hidden="false" customHeight="false" outlineLevel="0" collapsed="false">
      <c r="A20" s="20"/>
      <c r="B20" s="13" t="s">
        <v>18</v>
      </c>
      <c r="C20" s="13"/>
      <c r="D20" s="13"/>
      <c r="E20" s="13"/>
      <c r="F20" s="13"/>
      <c r="G20" s="13"/>
      <c r="H20" s="13"/>
      <c r="I20" s="16" t="n">
        <v>6</v>
      </c>
      <c r="J20" s="2"/>
      <c r="K20" s="2"/>
      <c r="L20" s="15"/>
      <c r="M20" s="15"/>
      <c r="N20" s="15"/>
      <c r="O20" s="15"/>
    </row>
    <row r="21" customFormat="false" ht="17.35" hidden="false" customHeight="false" outlineLevel="0" collapsed="false">
      <c r="A21" s="20"/>
      <c r="B21" s="13" t="s">
        <v>19</v>
      </c>
      <c r="C21" s="13"/>
      <c r="D21" s="13"/>
      <c r="E21" s="13"/>
      <c r="F21" s="13"/>
      <c r="G21" s="13"/>
      <c r="H21" s="13"/>
      <c r="I21" s="16" t="n">
        <v>6</v>
      </c>
      <c r="J21" s="2"/>
      <c r="K21" s="2"/>
      <c r="L21" s="15"/>
      <c r="M21" s="15"/>
      <c r="N21" s="15"/>
      <c r="O21" s="15"/>
    </row>
    <row r="22" customFormat="false" ht="17.35" hidden="false" customHeight="false" outlineLevel="0" collapsed="false">
      <c r="A22" s="20"/>
      <c r="B22" s="13" t="s">
        <v>20</v>
      </c>
      <c r="C22" s="13"/>
      <c r="D22" s="13"/>
      <c r="E22" s="13"/>
      <c r="F22" s="13"/>
      <c r="G22" s="13"/>
      <c r="H22" s="13"/>
      <c r="I22" s="16" t="n">
        <v>2</v>
      </c>
      <c r="J22" s="2"/>
      <c r="K22" s="2"/>
      <c r="L22" s="15"/>
      <c r="M22" s="15"/>
      <c r="N22" s="15"/>
      <c r="O22" s="15"/>
    </row>
    <row r="23" customFormat="false" ht="17.35" hidden="false" customHeight="false" outlineLevel="0" collapsed="false">
      <c r="A23" s="20"/>
      <c r="B23" s="13" t="s">
        <v>21</v>
      </c>
      <c r="C23" s="13"/>
      <c r="D23" s="13"/>
      <c r="E23" s="13"/>
      <c r="F23" s="13"/>
      <c r="G23" s="13"/>
      <c r="H23" s="13"/>
      <c r="I23" s="16" t="n">
        <f aca="false">(((I15*I14)+I19)+((I18*I17)+I19))*365</f>
        <v>63656</v>
      </c>
      <c r="J23" s="2"/>
      <c r="K23" s="2"/>
      <c r="L23" s="15"/>
      <c r="M23" s="15"/>
      <c r="N23" s="15"/>
      <c r="O23" s="15"/>
    </row>
    <row r="24" customFormat="false" ht="17.35" hidden="false" customHeight="false" outlineLevel="0" collapsed="false">
      <c r="A24" s="20"/>
      <c r="B24" s="17" t="s">
        <v>22</v>
      </c>
      <c r="C24" s="17"/>
      <c r="D24" s="17"/>
      <c r="E24" s="17"/>
      <c r="F24" s="17"/>
      <c r="G24" s="17"/>
      <c r="H24" s="17"/>
      <c r="I24" s="25" t="n">
        <v>25.4</v>
      </c>
      <c r="J24" s="2"/>
      <c r="K24" s="2"/>
      <c r="L24" s="15"/>
      <c r="M24" s="15"/>
      <c r="N24" s="15"/>
      <c r="O24" s="15"/>
    </row>
    <row r="25" customFormat="false" ht="19.5" hidden="false" customHeight="false" outlineLevel="0" collapsed="false">
      <c r="A25" s="26" t="n">
        <v>3</v>
      </c>
      <c r="B25" s="27" t="s">
        <v>23</v>
      </c>
      <c r="C25" s="27"/>
      <c r="D25" s="27"/>
      <c r="E25" s="27"/>
      <c r="F25" s="27"/>
      <c r="G25" s="27"/>
      <c r="H25" s="27"/>
      <c r="I25" s="27"/>
      <c r="J25" s="2"/>
      <c r="K25" s="2"/>
      <c r="L25" s="15"/>
      <c r="M25" s="15"/>
      <c r="N25" s="15"/>
      <c r="O25" s="15"/>
    </row>
    <row r="26" customFormat="false" ht="17.35" hidden="false" customHeight="false" outlineLevel="0" collapsed="false">
      <c r="A26" s="10"/>
      <c r="B26" s="28" t="s">
        <v>24</v>
      </c>
      <c r="C26" s="28"/>
      <c r="D26" s="28"/>
      <c r="E26" s="28"/>
      <c r="F26" s="28"/>
      <c r="G26" s="28"/>
      <c r="H26" s="28"/>
      <c r="I26" s="29" t="n">
        <v>22.55</v>
      </c>
      <c r="J26" s="2"/>
      <c r="K26" s="2"/>
      <c r="L26" s="15"/>
      <c r="M26" s="15"/>
      <c r="N26" s="15"/>
      <c r="O26" s="15"/>
    </row>
    <row r="27" customFormat="false" ht="225" hidden="true" customHeight="false" outlineLevel="1" collapsed="false">
      <c r="A27" s="10"/>
      <c r="B27" s="30" t="s">
        <v>25</v>
      </c>
      <c r="C27" s="31" t="s">
        <v>26</v>
      </c>
      <c r="D27" s="31" t="s">
        <v>27</v>
      </c>
      <c r="E27" s="31" t="s">
        <v>28</v>
      </c>
      <c r="F27" s="31" t="s">
        <v>29</v>
      </c>
      <c r="G27" s="31" t="s">
        <v>30</v>
      </c>
      <c r="H27" s="32" t="s">
        <v>31</v>
      </c>
      <c r="I27" s="14" t="s">
        <v>32</v>
      </c>
      <c r="J27" s="33"/>
      <c r="K27" s="33"/>
      <c r="L27" s="15"/>
      <c r="M27" s="15"/>
      <c r="N27" s="15"/>
      <c r="O27" s="15"/>
    </row>
    <row r="28" customFormat="false" ht="18.75" hidden="true" customHeight="false" outlineLevel="1" collapsed="false">
      <c r="A28" s="10"/>
      <c r="B28" s="34" t="n">
        <f aca="false">I23</f>
        <v>63656</v>
      </c>
      <c r="C28" s="35" t="n">
        <v>40</v>
      </c>
      <c r="D28" s="35" t="n">
        <v>30.5</v>
      </c>
      <c r="E28" s="35" t="n">
        <f aca="false">C28/100</f>
        <v>0.4</v>
      </c>
      <c r="F28" s="35" t="n">
        <f aca="false">B28/I20</f>
        <v>10609.3333333333</v>
      </c>
      <c r="G28" s="35" t="n">
        <f aca="false">F28*E28</f>
        <v>4243.73333333333</v>
      </c>
      <c r="H28" s="36" t="n">
        <f aca="false">G28*D28</f>
        <v>129433.866666667</v>
      </c>
      <c r="I28" s="14" t="n">
        <f aca="false">H28/F28</f>
        <v>12.2</v>
      </c>
      <c r="J28" s="33"/>
      <c r="K28" s="33"/>
      <c r="L28" s="15"/>
      <c r="M28" s="15"/>
      <c r="N28" s="15"/>
      <c r="O28" s="15"/>
    </row>
    <row r="29" customFormat="false" ht="17.35" hidden="false" customHeight="false" outlineLevel="0" collapsed="false">
      <c r="A29" s="10"/>
      <c r="B29" s="37" t="s">
        <v>33</v>
      </c>
      <c r="C29" s="37"/>
      <c r="D29" s="37"/>
      <c r="E29" s="37"/>
      <c r="F29" s="37"/>
      <c r="G29" s="37"/>
      <c r="H29" s="37"/>
      <c r="I29" s="14" t="n">
        <v>1.66</v>
      </c>
      <c r="J29" s="2"/>
      <c r="K29" s="2"/>
      <c r="L29" s="15"/>
      <c r="M29" s="15"/>
      <c r="N29" s="15"/>
      <c r="O29" s="15"/>
    </row>
    <row r="30" customFormat="false" ht="225" hidden="true" customHeight="false" outlineLevel="1" collapsed="false">
      <c r="A30" s="10"/>
      <c r="B30" s="30" t="s">
        <v>25</v>
      </c>
      <c r="C30" s="31" t="s">
        <v>34</v>
      </c>
      <c r="D30" s="31" t="s">
        <v>30</v>
      </c>
      <c r="E30" s="31" t="s">
        <v>35</v>
      </c>
      <c r="F30" s="31" t="s">
        <v>29</v>
      </c>
      <c r="G30" s="31" t="s">
        <v>36</v>
      </c>
      <c r="H30" s="32" t="s">
        <v>37</v>
      </c>
      <c r="I30" s="14" t="s">
        <v>38</v>
      </c>
      <c r="J30" s="33"/>
      <c r="K30" s="33"/>
      <c r="L30" s="15"/>
      <c r="M30" s="15"/>
      <c r="N30" s="15"/>
      <c r="O30" s="15"/>
    </row>
    <row r="31" customFormat="false" ht="18.75" hidden="true" customHeight="false" outlineLevel="1" collapsed="false">
      <c r="A31" s="10"/>
      <c r="B31" s="34" t="n">
        <f aca="false">B28</f>
        <v>63656</v>
      </c>
      <c r="C31" s="35" t="n">
        <v>3</v>
      </c>
      <c r="D31" s="35" t="n">
        <f aca="false">G28</f>
        <v>4243.73333333333</v>
      </c>
      <c r="E31" s="35" t="n">
        <f aca="false">D31*C31/100</f>
        <v>127.312</v>
      </c>
      <c r="F31" s="35" t="n">
        <f aca="false">F28</f>
        <v>10609.3333333333</v>
      </c>
      <c r="G31" s="35" t="n">
        <f aca="false">E31/F31</f>
        <v>0.012</v>
      </c>
      <c r="H31" s="36" t="n">
        <v>125</v>
      </c>
      <c r="I31" s="14" t="n">
        <f aca="false">G31*H31</f>
        <v>1.5</v>
      </c>
      <c r="J31" s="2"/>
      <c r="K31" s="2"/>
      <c r="L31" s="15"/>
      <c r="M31" s="15"/>
      <c r="N31" s="15"/>
      <c r="O31" s="15"/>
    </row>
    <row r="32" customFormat="false" ht="18.75" hidden="false" customHeight="false" outlineLevel="0" collapsed="false">
      <c r="A32" s="10"/>
      <c r="B32" s="37" t="s">
        <v>39</v>
      </c>
      <c r="C32" s="37"/>
      <c r="D32" s="37"/>
      <c r="E32" s="37"/>
      <c r="F32" s="37"/>
      <c r="G32" s="37"/>
      <c r="H32" s="37"/>
      <c r="I32" s="14" t="n">
        <f aca="false">I34</f>
        <v>0.208</v>
      </c>
      <c r="J32" s="2"/>
      <c r="K32" s="2" t="s">
        <v>40</v>
      </c>
      <c r="L32" s="15"/>
      <c r="M32" s="15"/>
      <c r="N32" s="15"/>
      <c r="O32" s="15"/>
    </row>
    <row r="33" customFormat="false" ht="225" hidden="true" customHeight="false" outlineLevel="1" collapsed="false">
      <c r="A33" s="10"/>
      <c r="B33" s="30" t="s">
        <v>25</v>
      </c>
      <c r="C33" s="31" t="s">
        <v>41</v>
      </c>
      <c r="D33" s="31" t="s">
        <v>30</v>
      </c>
      <c r="E33" s="31" t="s">
        <v>42</v>
      </c>
      <c r="F33" s="31" t="s">
        <v>29</v>
      </c>
      <c r="G33" s="31" t="s">
        <v>43</v>
      </c>
      <c r="H33" s="32" t="s">
        <v>44</v>
      </c>
      <c r="I33" s="14" t="s">
        <v>45</v>
      </c>
      <c r="J33" s="2"/>
      <c r="K33" s="2"/>
      <c r="L33" s="15"/>
      <c r="M33" s="15"/>
      <c r="N33" s="15"/>
      <c r="O33" s="15"/>
    </row>
    <row r="34" customFormat="false" ht="18.75" hidden="true" customHeight="false" outlineLevel="1" collapsed="false">
      <c r="A34" s="10"/>
      <c r="B34" s="34" t="n">
        <f aca="false">B31</f>
        <v>63656</v>
      </c>
      <c r="C34" s="35" t="n">
        <v>0.4</v>
      </c>
      <c r="D34" s="35" t="n">
        <f aca="false">G28</f>
        <v>4243.73333333333</v>
      </c>
      <c r="E34" s="35" t="n">
        <f aca="false">D34*C34/100</f>
        <v>16.9749333333333</v>
      </c>
      <c r="F34" s="35" t="n">
        <f aca="false">F28</f>
        <v>10609.3333333333</v>
      </c>
      <c r="G34" s="35" t="n">
        <f aca="false">E34/F34</f>
        <v>0.0016</v>
      </c>
      <c r="H34" s="36" t="n">
        <v>130</v>
      </c>
      <c r="I34" s="14" t="n">
        <f aca="false">G34*H34</f>
        <v>0.208</v>
      </c>
      <c r="J34" s="2"/>
      <c r="K34" s="2"/>
      <c r="L34" s="15"/>
      <c r="M34" s="15"/>
      <c r="N34" s="15"/>
      <c r="O34" s="15"/>
    </row>
    <row r="35" customFormat="false" ht="18.75" hidden="false" customHeight="false" outlineLevel="0" collapsed="false">
      <c r="A35" s="10"/>
      <c r="B35" s="37" t="s">
        <v>46</v>
      </c>
      <c r="C35" s="37"/>
      <c r="D35" s="37"/>
      <c r="E35" s="37"/>
      <c r="F35" s="37"/>
      <c r="G35" s="37"/>
      <c r="H35" s="37"/>
      <c r="I35" s="14" t="n">
        <v>0.08</v>
      </c>
      <c r="J35" s="2"/>
      <c r="K35" s="2"/>
      <c r="L35" s="15"/>
      <c r="M35" s="15"/>
      <c r="N35" s="15"/>
      <c r="O35" s="15"/>
    </row>
    <row r="36" customFormat="false" ht="225" hidden="true" customHeight="false" outlineLevel="1" collapsed="false">
      <c r="A36" s="10"/>
      <c r="B36" s="30" t="s">
        <v>25</v>
      </c>
      <c r="C36" s="31" t="s">
        <v>47</v>
      </c>
      <c r="D36" s="31" t="s">
        <v>30</v>
      </c>
      <c r="E36" s="31" t="s">
        <v>48</v>
      </c>
      <c r="F36" s="31" t="s">
        <v>29</v>
      </c>
      <c r="G36" s="31" t="s">
        <v>49</v>
      </c>
      <c r="H36" s="32" t="s">
        <v>50</v>
      </c>
      <c r="I36" s="14" t="s">
        <v>51</v>
      </c>
      <c r="J36" s="2"/>
      <c r="K36" s="2"/>
      <c r="L36" s="15"/>
      <c r="M36" s="15"/>
      <c r="N36" s="15"/>
      <c r="O36" s="15"/>
    </row>
    <row r="37" customFormat="false" ht="18.75" hidden="true" customHeight="false" outlineLevel="1" collapsed="false">
      <c r="A37" s="10"/>
      <c r="B37" s="34" t="n">
        <f aca="false">B34</f>
        <v>63656</v>
      </c>
      <c r="C37" s="35" t="n">
        <v>0.15</v>
      </c>
      <c r="D37" s="35" t="n">
        <f aca="false">D34</f>
        <v>4243.73333333333</v>
      </c>
      <c r="E37" s="35" t="n">
        <f aca="false">D37*C37/100</f>
        <v>6.3656</v>
      </c>
      <c r="F37" s="35" t="n">
        <f aca="false">F28</f>
        <v>10609.3333333333</v>
      </c>
      <c r="G37" s="35" t="n">
        <f aca="false">E37/F37</f>
        <v>0.0006</v>
      </c>
      <c r="H37" s="36" t="n">
        <v>120</v>
      </c>
      <c r="I37" s="14" t="n">
        <f aca="false">G37*H37</f>
        <v>0.072</v>
      </c>
      <c r="J37" s="2"/>
      <c r="K37" s="2"/>
      <c r="L37" s="15"/>
      <c r="M37" s="15"/>
      <c r="N37" s="15"/>
      <c r="O37" s="15"/>
    </row>
    <row r="38" customFormat="false" ht="18.75" hidden="false" customHeight="false" outlineLevel="0" collapsed="false">
      <c r="A38" s="10"/>
      <c r="B38" s="37" t="s">
        <v>52</v>
      </c>
      <c r="C38" s="37"/>
      <c r="D38" s="37"/>
      <c r="E38" s="37"/>
      <c r="F38" s="37"/>
      <c r="G38" s="37"/>
      <c r="H38" s="37"/>
      <c r="I38" s="14" t="n">
        <v>0.1</v>
      </c>
      <c r="J38" s="2"/>
      <c r="K38" s="2"/>
      <c r="L38" s="15"/>
      <c r="M38" s="15"/>
      <c r="N38" s="15"/>
      <c r="O38" s="15"/>
    </row>
    <row r="39" customFormat="false" ht="225" hidden="true" customHeight="false" outlineLevel="1" collapsed="false">
      <c r="A39" s="10"/>
      <c r="B39" s="30" t="s">
        <v>25</v>
      </c>
      <c r="C39" s="31" t="s">
        <v>53</v>
      </c>
      <c r="D39" s="31" t="s">
        <v>30</v>
      </c>
      <c r="E39" s="31" t="s">
        <v>54</v>
      </c>
      <c r="F39" s="31" t="s">
        <v>29</v>
      </c>
      <c r="G39" s="31" t="s">
        <v>55</v>
      </c>
      <c r="H39" s="32" t="s">
        <v>56</v>
      </c>
      <c r="I39" s="14" t="s">
        <v>57</v>
      </c>
      <c r="J39" s="2"/>
      <c r="K39" s="2"/>
      <c r="L39" s="15"/>
      <c r="M39" s="15"/>
      <c r="N39" s="15"/>
      <c r="O39" s="15"/>
    </row>
    <row r="40" customFormat="false" ht="18.75" hidden="true" customHeight="false" outlineLevel="1" collapsed="false">
      <c r="A40" s="10"/>
      <c r="B40" s="34" t="n">
        <f aca="false">B37</f>
        <v>63656</v>
      </c>
      <c r="C40" s="35" t="n">
        <v>0.3</v>
      </c>
      <c r="D40" s="35" t="n">
        <f aca="false">D37</f>
        <v>4243.73333333333</v>
      </c>
      <c r="E40" s="35" t="n">
        <f aca="false">D40*C40/100</f>
        <v>12.7312</v>
      </c>
      <c r="F40" s="35" t="n">
        <f aca="false">F28</f>
        <v>10609.3333333333</v>
      </c>
      <c r="G40" s="35" t="n">
        <f aca="false">E40/F40</f>
        <v>0.0012</v>
      </c>
      <c r="H40" s="36" t="n">
        <v>75</v>
      </c>
      <c r="I40" s="14" t="n">
        <f aca="false">G40*H40</f>
        <v>0.09</v>
      </c>
      <c r="J40" s="2"/>
      <c r="K40" s="2"/>
      <c r="L40" s="15"/>
      <c r="M40" s="15"/>
      <c r="N40" s="15"/>
      <c r="O40" s="15"/>
    </row>
    <row r="41" customFormat="false" ht="18.75" hidden="false" customHeight="false" outlineLevel="0" collapsed="false">
      <c r="A41" s="10"/>
      <c r="B41" s="37" t="s">
        <v>58</v>
      </c>
      <c r="C41" s="37"/>
      <c r="D41" s="37"/>
      <c r="E41" s="37"/>
      <c r="F41" s="37"/>
      <c r="G41" s="37"/>
      <c r="H41" s="37"/>
      <c r="I41" s="14" t="n">
        <v>6.54</v>
      </c>
      <c r="J41" s="2"/>
      <c r="K41" s="2"/>
      <c r="L41" s="15"/>
      <c r="M41" s="15"/>
      <c r="N41" s="15"/>
      <c r="O41" s="15"/>
    </row>
    <row r="42" customFormat="false" ht="318.75" hidden="true" customHeight="false" outlineLevel="1" collapsed="false">
      <c r="A42" s="10"/>
      <c r="B42" s="38" t="s">
        <v>25</v>
      </c>
      <c r="C42" s="39" t="s">
        <v>59</v>
      </c>
      <c r="D42" s="39" t="s">
        <v>60</v>
      </c>
      <c r="E42" s="39" t="s">
        <v>61</v>
      </c>
      <c r="F42" s="39" t="s">
        <v>62</v>
      </c>
      <c r="G42" s="39" t="s">
        <v>29</v>
      </c>
      <c r="H42" s="40" t="s">
        <v>63</v>
      </c>
      <c r="I42" s="14" t="s">
        <v>64</v>
      </c>
      <c r="J42" s="2"/>
      <c r="K42" s="2"/>
      <c r="L42" s="15"/>
      <c r="M42" s="15"/>
      <c r="N42" s="15"/>
      <c r="O42" s="15"/>
    </row>
    <row r="43" customFormat="false" ht="18.75" hidden="true" customHeight="false" outlineLevel="1" collapsed="false">
      <c r="A43" s="10"/>
      <c r="B43" s="41" t="n">
        <f aca="false">I23</f>
        <v>63656</v>
      </c>
      <c r="C43" s="42" t="n">
        <v>4</v>
      </c>
      <c r="D43" s="42" t="n">
        <v>7500</v>
      </c>
      <c r="E43" s="42" t="n">
        <f aca="false">(C43*D43*11)+(C43*D43*11)*22%</f>
        <v>402600</v>
      </c>
      <c r="F43" s="42" t="n">
        <f aca="false">E43/B43</f>
        <v>6.32461983159482</v>
      </c>
      <c r="G43" s="42" t="n">
        <f aca="false">F28</f>
        <v>10609.3333333333</v>
      </c>
      <c r="H43" s="43" t="n">
        <f aca="false">G43*F43</f>
        <v>67100</v>
      </c>
      <c r="I43" s="14" t="n">
        <f aca="false">H43/G43</f>
        <v>6.32461983159482</v>
      </c>
      <c r="J43" s="2"/>
      <c r="K43" s="2"/>
      <c r="L43" s="15"/>
      <c r="M43" s="15"/>
      <c r="N43" s="15"/>
      <c r="O43" s="15"/>
    </row>
    <row r="44" customFormat="false" ht="18.75" hidden="false" customHeight="false" outlineLevel="0" collapsed="false">
      <c r="A44" s="10"/>
      <c r="B44" s="37" t="s">
        <v>65</v>
      </c>
      <c r="C44" s="37"/>
      <c r="D44" s="37"/>
      <c r="E44" s="37"/>
      <c r="F44" s="37"/>
      <c r="G44" s="37"/>
      <c r="H44" s="37"/>
      <c r="I44" s="14" t="n">
        <v>3.16</v>
      </c>
      <c r="J44" s="33"/>
      <c r="K44" s="33"/>
      <c r="L44" s="15"/>
      <c r="M44" s="15"/>
      <c r="N44" s="15"/>
      <c r="O44" s="15"/>
    </row>
    <row r="45" customFormat="false" ht="337.5" hidden="true" customHeight="false" outlineLevel="1" collapsed="false">
      <c r="A45" s="10"/>
      <c r="B45" s="30" t="s">
        <v>25</v>
      </c>
      <c r="C45" s="31" t="s">
        <v>59</v>
      </c>
      <c r="D45" s="31" t="s">
        <v>66</v>
      </c>
      <c r="E45" s="31" t="s">
        <v>67</v>
      </c>
      <c r="F45" s="31" t="s">
        <v>68</v>
      </c>
      <c r="G45" s="31" t="s">
        <v>29</v>
      </c>
      <c r="H45" s="32" t="s">
        <v>69</v>
      </c>
      <c r="I45" s="14" t="s">
        <v>70</v>
      </c>
      <c r="J45" s="2"/>
      <c r="K45" s="2"/>
      <c r="L45" s="15"/>
      <c r="M45" s="15"/>
      <c r="N45" s="15"/>
      <c r="O45" s="15"/>
    </row>
    <row r="46" customFormat="false" ht="18.75" hidden="true" customHeight="false" outlineLevel="1" collapsed="false">
      <c r="A46" s="10"/>
      <c r="B46" s="34" t="n">
        <f aca="false">I23</f>
        <v>63656</v>
      </c>
      <c r="C46" s="35" t="n">
        <v>1</v>
      </c>
      <c r="D46" s="35" t="n">
        <v>7000</v>
      </c>
      <c r="E46" s="35" t="n">
        <f aca="false">(C46*D46*11)+(C46*D46*11)*22%</f>
        <v>93940</v>
      </c>
      <c r="F46" s="35" t="n">
        <f aca="false">E46/B46</f>
        <v>1.47574462737213</v>
      </c>
      <c r="G46" s="35" t="n">
        <f aca="false">F28</f>
        <v>10609.3333333333</v>
      </c>
      <c r="H46" s="36" t="n">
        <f aca="false">G46*F46</f>
        <v>15656.6666666667</v>
      </c>
      <c r="I46" s="14" t="n">
        <f aca="false">H46/G46</f>
        <v>1.47574462737213</v>
      </c>
      <c r="J46" s="33"/>
      <c r="K46" s="33"/>
      <c r="L46" s="15"/>
      <c r="M46" s="15"/>
      <c r="N46" s="15"/>
      <c r="O46" s="15"/>
    </row>
    <row r="47" customFormat="false" ht="18.75" hidden="false" customHeight="false" outlineLevel="0" collapsed="false">
      <c r="A47" s="10"/>
      <c r="B47" s="37" t="s">
        <v>71</v>
      </c>
      <c r="C47" s="37"/>
      <c r="D47" s="37"/>
      <c r="E47" s="37"/>
      <c r="F47" s="37"/>
      <c r="G47" s="37"/>
      <c r="H47" s="37"/>
      <c r="I47" s="14" t="n">
        <v>0.72</v>
      </c>
      <c r="J47" s="33"/>
      <c r="K47" s="33"/>
      <c r="L47" s="15"/>
      <c r="M47" s="15"/>
      <c r="N47" s="15"/>
      <c r="O47" s="15"/>
    </row>
    <row r="48" customFormat="false" ht="300" hidden="true" customHeight="false" outlineLevel="1" collapsed="false">
      <c r="A48" s="10"/>
      <c r="B48" s="30" t="s">
        <v>25</v>
      </c>
      <c r="C48" s="31" t="s">
        <v>59</v>
      </c>
      <c r="D48" s="31" t="s">
        <v>72</v>
      </c>
      <c r="E48" s="31" t="s">
        <v>73</v>
      </c>
      <c r="F48" s="31" t="s">
        <v>74</v>
      </c>
      <c r="G48" s="31" t="s">
        <v>29</v>
      </c>
      <c r="H48" s="32" t="s">
        <v>75</v>
      </c>
      <c r="I48" s="14" t="s">
        <v>76</v>
      </c>
      <c r="J48" s="33"/>
      <c r="K48" s="33"/>
      <c r="L48" s="15"/>
      <c r="M48" s="15"/>
      <c r="N48" s="15"/>
      <c r="O48" s="15"/>
    </row>
    <row r="49" customFormat="false" ht="18.75" hidden="true" customHeight="false" outlineLevel="1" collapsed="false">
      <c r="A49" s="10"/>
      <c r="B49" s="34" t="n">
        <f aca="false">I23</f>
        <v>63656</v>
      </c>
      <c r="C49" s="35" t="n">
        <v>5</v>
      </c>
      <c r="D49" s="35" t="n">
        <v>7000</v>
      </c>
      <c r="E49" s="35" t="n">
        <f aca="false">(C49*D49*1)+(C49*D49*1)*22%</f>
        <v>42700</v>
      </c>
      <c r="F49" s="35" t="n">
        <f aca="false">E49/B49</f>
        <v>0.670793012441875</v>
      </c>
      <c r="G49" s="35" t="n">
        <f aca="false">F28</f>
        <v>10609.3333333333</v>
      </c>
      <c r="H49" s="36" t="n">
        <f aca="false">G49*F49</f>
        <v>7116.66666666667</v>
      </c>
      <c r="I49" s="14" t="n">
        <f aca="false">H49/G49</f>
        <v>0.670793012441875</v>
      </c>
      <c r="J49" s="33"/>
      <c r="K49" s="33"/>
      <c r="L49" s="15"/>
      <c r="M49" s="15"/>
      <c r="N49" s="15"/>
      <c r="O49" s="15"/>
    </row>
    <row r="50" customFormat="false" ht="18.75" hidden="false" customHeight="false" outlineLevel="0" collapsed="false">
      <c r="A50" s="10"/>
      <c r="B50" s="37" t="s">
        <v>77</v>
      </c>
      <c r="C50" s="37"/>
      <c r="D50" s="37"/>
      <c r="E50" s="37"/>
      <c r="F50" s="37"/>
      <c r="G50" s="37"/>
      <c r="H50" s="37"/>
      <c r="I50" s="14" t="n">
        <v>0.11</v>
      </c>
      <c r="J50" s="33"/>
      <c r="K50" s="33"/>
      <c r="L50" s="15"/>
      <c r="M50" s="15"/>
      <c r="N50" s="15"/>
      <c r="O50" s="15"/>
    </row>
    <row r="51" customFormat="false" ht="300" hidden="true" customHeight="false" outlineLevel="1" collapsed="false">
      <c r="A51" s="10"/>
      <c r="B51" s="30" t="s">
        <v>25</v>
      </c>
      <c r="C51" s="31" t="s">
        <v>78</v>
      </c>
      <c r="D51" s="31" t="s">
        <v>79</v>
      </c>
      <c r="E51" s="31" t="s">
        <v>80</v>
      </c>
      <c r="F51" s="31" t="s">
        <v>81</v>
      </c>
      <c r="G51" s="31" t="s">
        <v>29</v>
      </c>
      <c r="H51" s="32" t="s">
        <v>82</v>
      </c>
      <c r="I51" s="14" t="s">
        <v>83</v>
      </c>
      <c r="J51" s="2"/>
      <c r="K51" s="2"/>
      <c r="L51" s="15"/>
      <c r="M51" s="15"/>
      <c r="N51" s="15"/>
      <c r="O51" s="15"/>
    </row>
    <row r="52" customFormat="false" ht="18.75" hidden="true" customHeight="false" outlineLevel="1" collapsed="false">
      <c r="A52" s="10"/>
      <c r="B52" s="34" t="n">
        <f aca="false">B46</f>
        <v>63656</v>
      </c>
      <c r="C52" s="35" t="n">
        <v>1</v>
      </c>
      <c r="D52" s="35" t="n">
        <v>550</v>
      </c>
      <c r="E52" s="35" t="n">
        <f aca="false">D52*12</f>
        <v>6600</v>
      </c>
      <c r="F52" s="35" t="n">
        <f aca="false">E52/B52</f>
        <v>0.103682292321227</v>
      </c>
      <c r="G52" s="35" t="n">
        <f aca="false">F28</f>
        <v>10609.3333333333</v>
      </c>
      <c r="H52" s="36" t="n">
        <f aca="false">G52*F52</f>
        <v>1100</v>
      </c>
      <c r="I52" s="14" t="n">
        <f aca="false">H52/G52</f>
        <v>0.103682292321227</v>
      </c>
      <c r="J52" s="2"/>
      <c r="K52" s="2"/>
      <c r="L52" s="15"/>
      <c r="M52" s="15"/>
      <c r="N52" s="15"/>
      <c r="O52" s="15"/>
    </row>
    <row r="53" customFormat="false" ht="18.75" hidden="false" customHeight="false" outlineLevel="0" collapsed="false">
      <c r="A53" s="10"/>
      <c r="B53" s="37" t="s">
        <v>84</v>
      </c>
      <c r="C53" s="37"/>
      <c r="D53" s="37"/>
      <c r="E53" s="37"/>
      <c r="F53" s="37"/>
      <c r="G53" s="37"/>
      <c r="H53" s="37"/>
      <c r="I53" s="14" t="n">
        <f aca="false">I55</f>
        <v>1.17096</v>
      </c>
      <c r="J53" s="2"/>
      <c r="K53" s="2"/>
      <c r="L53" s="15"/>
      <c r="M53" s="15"/>
      <c r="N53" s="15"/>
      <c r="O53" s="15"/>
    </row>
    <row r="54" customFormat="false" ht="281.25" hidden="true" customHeight="false" outlineLevel="1" collapsed="false">
      <c r="A54" s="10"/>
      <c r="B54" s="30" t="s">
        <v>25</v>
      </c>
      <c r="C54" s="31" t="s">
        <v>20</v>
      </c>
      <c r="D54" s="31" t="s">
        <v>85</v>
      </c>
      <c r="E54" s="31" t="s">
        <v>86</v>
      </c>
      <c r="F54" s="31" t="s">
        <v>87</v>
      </c>
      <c r="G54" s="31" t="s">
        <v>88</v>
      </c>
      <c r="H54" s="32" t="s">
        <v>89</v>
      </c>
      <c r="I54" s="14" t="s">
        <v>90</v>
      </c>
      <c r="J54" s="2"/>
      <c r="K54" s="2"/>
      <c r="L54" s="15"/>
      <c r="M54" s="15"/>
      <c r="N54" s="15"/>
      <c r="O54" s="15"/>
    </row>
    <row r="55" customFormat="false" ht="18.75" hidden="true" customHeight="false" outlineLevel="1" collapsed="false">
      <c r="A55" s="10"/>
      <c r="B55" s="34" t="n">
        <f aca="false">B52</f>
        <v>63656</v>
      </c>
      <c r="C55" s="35" t="n">
        <v>1</v>
      </c>
      <c r="D55" s="35" t="n">
        <v>7</v>
      </c>
      <c r="E55" s="35" t="n">
        <v>12300</v>
      </c>
      <c r="F55" s="35" t="n">
        <v>75000</v>
      </c>
      <c r="G55" s="35" t="n">
        <f aca="false">(D55*E55*C55)/F55*1.02</f>
        <v>1.17096</v>
      </c>
      <c r="H55" s="36" t="n">
        <f aca="false">G52*G55</f>
        <v>12423.10496</v>
      </c>
      <c r="I55" s="14" t="n">
        <f aca="false">H55/G52</f>
        <v>1.17096</v>
      </c>
      <c r="J55" s="2"/>
      <c r="K55" s="2"/>
      <c r="L55" s="15"/>
      <c r="M55" s="15"/>
      <c r="N55" s="15"/>
      <c r="O55" s="15"/>
    </row>
    <row r="56" customFormat="false" ht="18.75" hidden="false" customHeight="false" outlineLevel="0" collapsed="false">
      <c r="A56" s="10"/>
      <c r="B56" s="37" t="s">
        <v>91</v>
      </c>
      <c r="C56" s="37"/>
      <c r="D56" s="37"/>
      <c r="E56" s="37"/>
      <c r="F56" s="37"/>
      <c r="G56" s="37"/>
      <c r="H56" s="37"/>
      <c r="I56" s="14" t="n">
        <f aca="false">I58</f>
        <v>0.137912331412923</v>
      </c>
      <c r="J56" s="2"/>
      <c r="K56" s="2"/>
      <c r="L56" s="15"/>
      <c r="M56" s="15"/>
      <c r="N56" s="15"/>
      <c r="O56" s="15"/>
    </row>
    <row r="57" customFormat="false" ht="281.25" hidden="true" customHeight="false" outlineLevel="1" collapsed="false">
      <c r="A57" s="10"/>
      <c r="B57" s="30" t="s">
        <v>25</v>
      </c>
      <c r="C57" s="31" t="s">
        <v>20</v>
      </c>
      <c r="D57" s="31" t="s">
        <v>92</v>
      </c>
      <c r="E57" s="31" t="s">
        <v>93</v>
      </c>
      <c r="F57" s="31" t="s">
        <v>94</v>
      </c>
      <c r="G57" s="31" t="s">
        <v>95</v>
      </c>
      <c r="H57" s="32" t="s">
        <v>89</v>
      </c>
      <c r="I57" s="14" t="s">
        <v>90</v>
      </c>
      <c r="J57" s="2"/>
      <c r="K57" s="2"/>
      <c r="L57" s="15"/>
      <c r="M57" s="15"/>
      <c r="N57" s="15"/>
      <c r="O57" s="15"/>
    </row>
    <row r="58" customFormat="false" ht="18.75" hidden="true" customHeight="false" outlineLevel="1" collapsed="false">
      <c r="A58" s="10"/>
      <c r="B58" s="34" t="n">
        <f aca="false">B55</f>
        <v>63656</v>
      </c>
      <c r="C58" s="35" t="n">
        <v>1</v>
      </c>
      <c r="D58" s="35" t="n">
        <v>2</v>
      </c>
      <c r="E58" s="35" t="n">
        <v>6950</v>
      </c>
      <c r="F58" s="35" t="n">
        <v>19</v>
      </c>
      <c r="G58" s="35" t="n">
        <f aca="false">(((D58*E58*C58)*12)/F58)/B58</f>
        <v>0.137912331412923</v>
      </c>
      <c r="H58" s="36" t="n">
        <f aca="false">G58*G52</f>
        <v>1463.15789473684</v>
      </c>
      <c r="I58" s="14" t="n">
        <f aca="false">H58/G52</f>
        <v>0.137912331412923</v>
      </c>
      <c r="J58" s="2"/>
      <c r="K58" s="2"/>
      <c r="L58" s="15"/>
      <c r="M58" s="15"/>
      <c r="N58" s="15"/>
      <c r="O58" s="15"/>
    </row>
    <row r="59" customFormat="false" ht="18.75" hidden="false" customHeight="false" outlineLevel="0" collapsed="false">
      <c r="A59" s="10"/>
      <c r="B59" s="37" t="s">
        <v>96</v>
      </c>
      <c r="C59" s="37"/>
      <c r="D59" s="37"/>
      <c r="E59" s="37"/>
      <c r="F59" s="37"/>
      <c r="G59" s="37"/>
      <c r="H59" s="37"/>
      <c r="I59" s="14" t="n">
        <v>1.88</v>
      </c>
      <c r="J59" s="2"/>
      <c r="K59" s="2"/>
      <c r="L59" s="15"/>
      <c r="M59" s="15"/>
      <c r="N59" s="15"/>
      <c r="O59" s="15"/>
    </row>
    <row r="60" customFormat="false" ht="281.25" hidden="true" customHeight="false" outlineLevel="1" collapsed="false">
      <c r="A60" s="10"/>
      <c r="B60" s="30" t="s">
        <v>25</v>
      </c>
      <c r="C60" s="31" t="s">
        <v>97</v>
      </c>
      <c r="D60" s="31" t="s">
        <v>98</v>
      </c>
      <c r="E60" s="31" t="s">
        <v>99</v>
      </c>
      <c r="F60" s="31" t="s">
        <v>100</v>
      </c>
      <c r="G60" s="31" t="s">
        <v>29</v>
      </c>
      <c r="H60" s="32" t="s">
        <v>101</v>
      </c>
      <c r="I60" s="14" t="s">
        <v>102</v>
      </c>
      <c r="J60" s="2"/>
      <c r="K60" s="2"/>
      <c r="L60" s="15"/>
      <c r="M60" s="15"/>
      <c r="N60" s="15"/>
      <c r="O60" s="15"/>
    </row>
    <row r="61" customFormat="false" ht="18.75" hidden="true" customHeight="false" outlineLevel="1" collapsed="false">
      <c r="A61" s="10"/>
      <c r="B61" s="34" t="n">
        <f aca="false">B55</f>
        <v>63656</v>
      </c>
      <c r="C61" s="35" t="n">
        <v>200</v>
      </c>
      <c r="D61" s="35" t="n">
        <v>28.5</v>
      </c>
      <c r="E61" s="35" t="n">
        <f aca="false">C61*D61*12</f>
        <v>68400</v>
      </c>
      <c r="F61" s="35" t="n">
        <f aca="false">E61/B61</f>
        <v>1.07452557496544</v>
      </c>
      <c r="G61" s="35" t="n">
        <f aca="false">F28</f>
        <v>10609.3333333333</v>
      </c>
      <c r="H61" s="36" t="n">
        <f aca="false">F61*G61</f>
        <v>11400</v>
      </c>
      <c r="I61" s="14" t="n">
        <f aca="false">H61/G61</f>
        <v>1.07452557496544</v>
      </c>
      <c r="J61" s="2"/>
      <c r="K61" s="2"/>
      <c r="L61" s="15"/>
      <c r="M61" s="15"/>
      <c r="N61" s="15"/>
      <c r="O61" s="15"/>
    </row>
    <row r="62" customFormat="false" ht="18.75" hidden="false" customHeight="false" outlineLevel="0" collapsed="false">
      <c r="A62" s="10"/>
      <c r="B62" s="37" t="s">
        <v>103</v>
      </c>
      <c r="C62" s="37"/>
      <c r="D62" s="37"/>
      <c r="E62" s="37"/>
      <c r="F62" s="37"/>
      <c r="G62" s="37"/>
      <c r="H62" s="37"/>
      <c r="I62" s="14" t="n">
        <v>0.11</v>
      </c>
      <c r="J62" s="2"/>
      <c r="K62" s="2"/>
      <c r="L62" s="15"/>
      <c r="M62" s="15"/>
      <c r="N62" s="15"/>
      <c r="O62" s="15"/>
    </row>
    <row r="63" customFormat="false" ht="206.25" hidden="true" customHeight="false" outlineLevel="1" collapsed="false">
      <c r="A63" s="10"/>
      <c r="B63" s="30" t="s">
        <v>25</v>
      </c>
      <c r="C63" s="31" t="s">
        <v>104</v>
      </c>
      <c r="D63" s="31" t="s">
        <v>105</v>
      </c>
      <c r="E63" s="31" t="s">
        <v>106</v>
      </c>
      <c r="F63" s="31" t="s">
        <v>107</v>
      </c>
      <c r="G63" s="31" t="s">
        <v>29</v>
      </c>
      <c r="H63" s="32" t="s">
        <v>108</v>
      </c>
      <c r="I63" s="14" t="s">
        <v>109</v>
      </c>
      <c r="J63" s="2"/>
      <c r="K63" s="2"/>
      <c r="L63" s="15"/>
      <c r="M63" s="15"/>
      <c r="N63" s="15"/>
      <c r="O63" s="15"/>
    </row>
    <row r="64" customFormat="false" ht="18.75" hidden="true" customHeight="false" outlineLevel="1" collapsed="false">
      <c r="A64" s="10"/>
      <c r="B64" s="34" t="n">
        <f aca="false">B58</f>
        <v>63656</v>
      </c>
      <c r="C64" s="35" t="n">
        <v>275</v>
      </c>
      <c r="D64" s="35" t="n">
        <f aca="false">B64/5000</f>
        <v>12.7312</v>
      </c>
      <c r="E64" s="35" t="n">
        <f aca="false">C64*D64</f>
        <v>3501.08</v>
      </c>
      <c r="F64" s="35" t="n">
        <f aca="false">E64/B64</f>
        <v>0.055</v>
      </c>
      <c r="G64" s="35" t="n">
        <f aca="false">F28</f>
        <v>10609.3333333333</v>
      </c>
      <c r="H64" s="36" t="n">
        <f aca="false">F64*G64</f>
        <v>583.513333333333</v>
      </c>
      <c r="I64" s="14" t="n">
        <f aca="false">H64/G64</f>
        <v>0.055</v>
      </c>
      <c r="J64" s="2"/>
      <c r="K64" s="2"/>
      <c r="L64" s="15"/>
      <c r="M64" s="15"/>
      <c r="N64" s="15"/>
      <c r="O64" s="15"/>
    </row>
    <row r="65" customFormat="false" ht="18.75" hidden="false" customHeight="false" outlineLevel="0" collapsed="false">
      <c r="A65" s="10"/>
      <c r="B65" s="37" t="s">
        <v>110</v>
      </c>
      <c r="C65" s="37"/>
      <c r="D65" s="37"/>
      <c r="E65" s="37"/>
      <c r="F65" s="37"/>
      <c r="G65" s="37"/>
      <c r="H65" s="37"/>
      <c r="I65" s="14" t="n">
        <v>0.07</v>
      </c>
      <c r="J65" s="2"/>
      <c r="K65" s="2"/>
      <c r="L65" s="15"/>
      <c r="M65" s="15"/>
      <c r="N65" s="15"/>
      <c r="O65" s="15"/>
    </row>
    <row r="66" customFormat="false" ht="206.25" hidden="true" customHeight="false" outlineLevel="1" collapsed="false">
      <c r="A66" s="10"/>
      <c r="B66" s="30" t="s">
        <v>25</v>
      </c>
      <c r="C66" s="31" t="s">
        <v>111</v>
      </c>
      <c r="D66" s="31" t="s">
        <v>112</v>
      </c>
      <c r="E66" s="31" t="s">
        <v>113</v>
      </c>
      <c r="F66" s="31" t="s">
        <v>114</v>
      </c>
      <c r="G66" s="31" t="s">
        <v>29</v>
      </c>
      <c r="H66" s="32" t="s">
        <v>115</v>
      </c>
      <c r="I66" s="14" t="s">
        <v>116</v>
      </c>
      <c r="J66" s="2"/>
      <c r="K66" s="2"/>
      <c r="L66" s="15"/>
      <c r="M66" s="15"/>
      <c r="N66" s="15"/>
      <c r="O66" s="15"/>
    </row>
    <row r="67" customFormat="false" ht="18.75" hidden="true" customHeight="false" outlineLevel="1" collapsed="false">
      <c r="A67" s="10"/>
      <c r="B67" s="34" t="n">
        <f aca="false">B61</f>
        <v>63656</v>
      </c>
      <c r="C67" s="35" t="n">
        <v>975</v>
      </c>
      <c r="D67" s="35" t="n">
        <f aca="false">B67/20000</f>
        <v>3.1828</v>
      </c>
      <c r="E67" s="35" t="n">
        <f aca="false">C67*D67</f>
        <v>3103.23</v>
      </c>
      <c r="F67" s="35" t="n">
        <f aca="false">E67/B67</f>
        <v>0.04875</v>
      </c>
      <c r="G67" s="35" t="n">
        <f aca="false">F28</f>
        <v>10609.3333333333</v>
      </c>
      <c r="H67" s="36" t="n">
        <f aca="false">F67*G67</f>
        <v>517.205</v>
      </c>
      <c r="I67" s="14" t="n">
        <f aca="false">H67/G67</f>
        <v>0.04875</v>
      </c>
      <c r="J67" s="2"/>
      <c r="K67" s="2"/>
      <c r="L67" s="15"/>
      <c r="M67" s="15"/>
      <c r="N67" s="15"/>
      <c r="O67" s="15"/>
    </row>
    <row r="68" customFormat="false" ht="18.75" hidden="false" customHeight="false" outlineLevel="0" collapsed="false">
      <c r="A68" s="10"/>
      <c r="B68" s="37" t="s">
        <v>117</v>
      </c>
      <c r="C68" s="37"/>
      <c r="D68" s="37"/>
      <c r="E68" s="37"/>
      <c r="F68" s="37"/>
      <c r="G68" s="37"/>
      <c r="H68" s="37"/>
      <c r="I68" s="14" t="n">
        <v>3.6</v>
      </c>
      <c r="J68" s="2"/>
      <c r="K68" s="2"/>
      <c r="L68" s="15"/>
      <c r="M68" s="15"/>
      <c r="N68" s="15"/>
      <c r="O68" s="15"/>
    </row>
    <row r="69" customFormat="false" ht="281.25" hidden="true" customHeight="false" outlineLevel="1" collapsed="false">
      <c r="A69" s="10"/>
      <c r="B69" s="30" t="s">
        <v>25</v>
      </c>
      <c r="C69" s="31" t="s">
        <v>118</v>
      </c>
      <c r="D69" s="31" t="s">
        <v>119</v>
      </c>
      <c r="E69" s="31" t="s">
        <v>120</v>
      </c>
      <c r="F69" s="31" t="s">
        <v>121</v>
      </c>
      <c r="G69" s="31" t="s">
        <v>29</v>
      </c>
      <c r="H69" s="32" t="s">
        <v>122</v>
      </c>
      <c r="I69" s="14" t="s">
        <v>123</v>
      </c>
      <c r="J69" s="2"/>
      <c r="K69" s="2"/>
      <c r="L69" s="15"/>
      <c r="M69" s="15"/>
      <c r="N69" s="15"/>
      <c r="O69" s="15"/>
    </row>
    <row r="70" customFormat="false" ht="18.75" hidden="true" customHeight="false" outlineLevel="1" collapsed="false">
      <c r="A70" s="10"/>
      <c r="B70" s="34" t="n">
        <f aca="false">B58</f>
        <v>63656</v>
      </c>
      <c r="C70" s="35" t="n">
        <v>2000</v>
      </c>
      <c r="D70" s="35" t="n">
        <f aca="false">B70/1000</f>
        <v>63.656</v>
      </c>
      <c r="E70" s="35" t="n">
        <f aca="false">D70*C70</f>
        <v>127312</v>
      </c>
      <c r="F70" s="35" t="n">
        <f aca="false">E70/B70</f>
        <v>2</v>
      </c>
      <c r="G70" s="35" t="n">
        <f aca="false">F28</f>
        <v>10609.3333333333</v>
      </c>
      <c r="H70" s="36" t="n">
        <f aca="false">F70*G70</f>
        <v>21218.6666666667</v>
      </c>
      <c r="I70" s="14" t="n">
        <f aca="false">H70/G70</f>
        <v>2</v>
      </c>
      <c r="J70" s="2"/>
      <c r="K70" s="2"/>
      <c r="L70" s="15"/>
      <c r="M70" s="15"/>
      <c r="N70" s="15"/>
      <c r="O70" s="15"/>
    </row>
    <row r="71" customFormat="false" ht="18.75" hidden="false" customHeight="false" outlineLevel="0" collapsed="false">
      <c r="A71" s="10"/>
      <c r="B71" s="37" t="s">
        <v>124</v>
      </c>
      <c r="C71" s="37"/>
      <c r="D71" s="37"/>
      <c r="E71" s="37"/>
      <c r="F71" s="37"/>
      <c r="G71" s="37"/>
      <c r="H71" s="37"/>
      <c r="I71" s="14" t="n">
        <v>7.9</v>
      </c>
      <c r="J71" s="2"/>
      <c r="K71" s="2"/>
      <c r="L71" s="15"/>
      <c r="M71" s="15"/>
      <c r="N71" s="15"/>
      <c r="O71" s="15"/>
    </row>
    <row r="72" customFormat="false" ht="262.5" hidden="true" customHeight="false" outlineLevel="1" collapsed="false">
      <c r="A72" s="10"/>
      <c r="B72" s="30" t="s">
        <v>25</v>
      </c>
      <c r="C72" s="31" t="s">
        <v>20</v>
      </c>
      <c r="D72" s="31" t="s">
        <v>125</v>
      </c>
      <c r="E72" s="31" t="s">
        <v>126</v>
      </c>
      <c r="F72" s="31" t="s">
        <v>127</v>
      </c>
      <c r="G72" s="31" t="s">
        <v>29</v>
      </c>
      <c r="H72" s="32" t="s">
        <v>128</v>
      </c>
      <c r="I72" s="14" t="s">
        <v>129</v>
      </c>
      <c r="J72" s="2"/>
      <c r="K72" s="2"/>
      <c r="L72" s="15"/>
      <c r="M72" s="15"/>
      <c r="N72" s="15"/>
      <c r="O72" s="15"/>
    </row>
    <row r="73" customFormat="false" ht="18.75" hidden="true" customHeight="false" outlineLevel="1" collapsed="false">
      <c r="A73" s="10"/>
      <c r="B73" s="34" t="n">
        <f aca="false">B70</f>
        <v>63656</v>
      </c>
      <c r="C73" s="35" t="n">
        <v>2</v>
      </c>
      <c r="D73" s="35" t="n">
        <v>1230000</v>
      </c>
      <c r="E73" s="35" t="n">
        <f aca="false">D73/7*C73</f>
        <v>351428.571428571</v>
      </c>
      <c r="F73" s="35" t="n">
        <f aca="false">E73/B73</f>
        <v>5.52074543528609</v>
      </c>
      <c r="G73" s="35" t="n">
        <f aca="false">F28</f>
        <v>10609.3333333333</v>
      </c>
      <c r="H73" s="36" t="n">
        <f aca="false">G73*F73</f>
        <v>58571.4285714286</v>
      </c>
      <c r="I73" s="14" t="n">
        <f aca="false">H73/G73</f>
        <v>5.52074543528609</v>
      </c>
      <c r="J73" s="2"/>
      <c r="K73" s="2"/>
      <c r="L73" s="15"/>
      <c r="M73" s="15"/>
      <c r="N73" s="15"/>
      <c r="O73" s="15"/>
    </row>
    <row r="74" customFormat="false" ht="18.75" hidden="false" customHeight="false" outlineLevel="0" collapsed="false">
      <c r="A74" s="10"/>
      <c r="B74" s="37" t="s">
        <v>130</v>
      </c>
      <c r="C74" s="37"/>
      <c r="D74" s="37"/>
      <c r="E74" s="37"/>
      <c r="F74" s="37"/>
      <c r="G74" s="37"/>
      <c r="H74" s="37"/>
      <c r="I74" s="14" t="n">
        <v>4.79</v>
      </c>
      <c r="J74" s="33"/>
      <c r="K74" s="33"/>
      <c r="L74" s="15"/>
      <c r="M74" s="15"/>
      <c r="N74" s="15"/>
      <c r="O74" s="15"/>
    </row>
    <row r="75" customFormat="false" ht="409.5" hidden="true" customHeight="false" outlineLevel="1" collapsed="false">
      <c r="A75" s="10"/>
      <c r="B75" s="30" t="s">
        <v>25</v>
      </c>
      <c r="C75" s="31" t="s">
        <v>131</v>
      </c>
      <c r="D75" s="31" t="s">
        <v>132</v>
      </c>
      <c r="E75" s="31" t="s">
        <v>133</v>
      </c>
      <c r="F75" s="31" t="s">
        <v>134</v>
      </c>
      <c r="G75" s="31" t="s">
        <v>29</v>
      </c>
      <c r="H75" s="32" t="s">
        <v>135</v>
      </c>
      <c r="I75" s="44" t="s">
        <v>136</v>
      </c>
      <c r="J75" s="2"/>
      <c r="K75" s="2"/>
      <c r="L75" s="15"/>
      <c r="M75" s="15"/>
      <c r="N75" s="15"/>
      <c r="O75" s="15"/>
    </row>
    <row r="76" customFormat="false" ht="18.75" hidden="true" customHeight="false" outlineLevel="1" collapsed="false">
      <c r="A76" s="10"/>
      <c r="B76" s="34" t="n">
        <f aca="false">B73</f>
        <v>63656</v>
      </c>
      <c r="C76" s="35" t="n">
        <v>1</v>
      </c>
      <c r="D76" s="35" t="n">
        <v>20564</v>
      </c>
      <c r="E76" s="35" t="n">
        <f aca="false">D76*12/C76</f>
        <v>246768</v>
      </c>
      <c r="F76" s="35" t="n">
        <f aca="false">E76/B76</f>
        <v>3.87658665326128</v>
      </c>
      <c r="G76" s="35" t="n">
        <f aca="false">F28</f>
        <v>10609.3333333333</v>
      </c>
      <c r="H76" s="36" t="n">
        <f aca="false">G76*F76</f>
        <v>41128</v>
      </c>
      <c r="I76" s="44" t="n">
        <f aca="false">H76/G76</f>
        <v>3.87658665326128</v>
      </c>
      <c r="J76" s="2"/>
      <c r="K76" s="2"/>
      <c r="L76" s="15"/>
      <c r="M76" s="15"/>
      <c r="N76" s="15"/>
      <c r="O76" s="15"/>
    </row>
    <row r="77" customFormat="false" ht="19.5" hidden="false" customHeight="false" outlineLevel="0" collapsed="false">
      <c r="A77" s="10"/>
      <c r="B77" s="45" t="s">
        <v>137</v>
      </c>
      <c r="C77" s="45"/>
      <c r="D77" s="45"/>
      <c r="E77" s="45"/>
      <c r="F77" s="45"/>
      <c r="G77" s="45"/>
      <c r="H77" s="46" t="n">
        <v>15</v>
      </c>
      <c r="I77" s="47" t="n">
        <v>8.22</v>
      </c>
      <c r="J77" s="2"/>
      <c r="K77" s="48" t="n">
        <f aca="false">I26+I29+I32+I35+I38+I41+I44+I47+I50+I53+I56+I59+I62+I65+I68+I71+I74</f>
        <v>54.7868723314129</v>
      </c>
      <c r="L77" s="15"/>
      <c r="M77" s="15"/>
      <c r="N77" s="15"/>
      <c r="O77" s="15"/>
    </row>
    <row r="78" customFormat="false" ht="20.25" hidden="false" customHeight="false" outlineLevel="0" collapsed="false">
      <c r="A78" s="10"/>
      <c r="B78" s="49" t="s">
        <v>138</v>
      </c>
      <c r="C78" s="49"/>
      <c r="D78" s="49"/>
      <c r="E78" s="49"/>
      <c r="F78" s="49"/>
      <c r="G78" s="49"/>
      <c r="H78" s="49"/>
      <c r="I78" s="50" t="n">
        <f aca="false">K77+I77</f>
        <v>63.0068723314129</v>
      </c>
      <c r="J78" s="33"/>
      <c r="K78" s="33"/>
      <c r="L78" s="15"/>
      <c r="M78" s="15"/>
      <c r="N78" s="15"/>
      <c r="O78" s="15"/>
    </row>
    <row r="79" customFormat="false" ht="9" hidden="false" customHeight="true" outlineLevel="0" collapsed="false">
      <c r="A79" s="51"/>
      <c r="B79" s="51"/>
      <c r="C79" s="51"/>
      <c r="D79" s="51"/>
      <c r="E79" s="51"/>
      <c r="F79" s="51"/>
      <c r="G79" s="51"/>
      <c r="H79" s="51"/>
      <c r="I79" s="52"/>
      <c r="J79" s="2"/>
      <c r="K79" s="2"/>
      <c r="L79" s="15"/>
      <c r="M79" s="15"/>
      <c r="N79" s="15"/>
      <c r="O79" s="15"/>
    </row>
    <row r="80" customFormat="false" ht="18.75" hidden="false" customHeight="false" outlineLevel="0" collapsed="false">
      <c r="A80" s="53" t="s">
        <v>139</v>
      </c>
      <c r="B80" s="53"/>
      <c r="C80" s="53"/>
      <c r="D80" s="53"/>
      <c r="E80" s="53"/>
      <c r="F80" s="53"/>
      <c r="G80" s="54" t="s">
        <v>140</v>
      </c>
      <c r="H80" s="54"/>
      <c r="I80" s="55" t="n">
        <v>205</v>
      </c>
      <c r="J80" s="56"/>
      <c r="K80" s="56"/>
      <c r="L80" s="15"/>
      <c r="M80" s="15"/>
      <c r="N80" s="15"/>
      <c r="O80" s="15"/>
    </row>
    <row r="81" customFormat="false" ht="19.5" hidden="false" customHeight="false" outlineLevel="0" collapsed="false">
      <c r="A81" s="53"/>
      <c r="B81" s="53"/>
      <c r="C81" s="53"/>
      <c r="D81" s="53"/>
      <c r="E81" s="53"/>
      <c r="F81" s="53"/>
      <c r="G81" s="57" t="s">
        <v>141</v>
      </c>
      <c r="H81" s="57"/>
      <c r="I81" s="58" t="n">
        <v>199</v>
      </c>
      <c r="J81" s="56"/>
      <c r="K81" s="56"/>
      <c r="L81" s="15"/>
      <c r="M81" s="15"/>
      <c r="N81" s="15"/>
      <c r="O81" s="15"/>
    </row>
    <row r="82" customFormat="false" ht="39" hidden="false" customHeight="true" outlineLevel="0" collapsed="false">
      <c r="A82" s="59" t="s">
        <v>142</v>
      </c>
      <c r="B82" s="59"/>
      <c r="C82" s="59"/>
      <c r="D82" s="59"/>
      <c r="E82" s="59"/>
      <c r="F82" s="59"/>
      <c r="G82" s="59"/>
      <c r="H82" s="59"/>
      <c r="I82" s="29" t="n">
        <v>1831.58</v>
      </c>
      <c r="J82" s="60"/>
      <c r="K82" s="60"/>
      <c r="L82" s="15"/>
      <c r="M82" s="15"/>
      <c r="N82" s="15"/>
      <c r="O82" s="15"/>
    </row>
    <row r="83" customFormat="false" ht="39" hidden="false" customHeight="true" outlineLevel="0" collapsed="false">
      <c r="A83" s="61" t="s">
        <v>143</v>
      </c>
      <c r="B83" s="61"/>
      <c r="C83" s="61"/>
      <c r="D83" s="61"/>
      <c r="E83" s="61"/>
      <c r="F83" s="61"/>
      <c r="G83" s="61"/>
      <c r="H83" s="61"/>
      <c r="I83" s="62" t="n">
        <f aca="false">I82*95%</f>
        <v>1740.001</v>
      </c>
      <c r="J83" s="2"/>
      <c r="K83" s="2"/>
      <c r="L83" s="15"/>
      <c r="M83" s="15"/>
      <c r="N83" s="15"/>
      <c r="O83" s="15"/>
    </row>
    <row r="84" customFormat="false" ht="50.9" hidden="false" customHeight="true" outlineLevel="0" collapsed="false">
      <c r="A84" s="2"/>
      <c r="B84" s="2"/>
      <c r="C84" s="2"/>
      <c r="D84" s="2"/>
      <c r="E84" s="2"/>
      <c r="F84" s="2"/>
      <c r="G84" s="63"/>
      <c r="H84" s="2"/>
      <c r="I84" s="2"/>
      <c r="J84" s="2"/>
      <c r="K84" s="2" t="e">
        <f aca="false">I82/#REF!</f>
        <v>#REF!</v>
      </c>
      <c r="L84" s="15"/>
      <c r="M84" s="15"/>
      <c r="N84" s="15"/>
      <c r="O84" s="15"/>
    </row>
    <row r="85" s="68" customFormat="true" ht="19.5" hidden="false" customHeight="true" outlineLevel="0" collapsed="false">
      <c r="A85" s="64" t="s">
        <v>144</v>
      </c>
      <c r="B85" s="64"/>
      <c r="C85" s="64"/>
      <c r="D85" s="64"/>
      <c r="E85" s="64"/>
      <c r="F85" s="64"/>
      <c r="G85" s="64"/>
      <c r="H85" s="65" t="s">
        <v>145</v>
      </c>
      <c r="I85" s="65"/>
      <c r="J85" s="66"/>
      <c r="K85" s="66"/>
      <c r="L85" s="67"/>
      <c r="M85" s="67"/>
      <c r="N85" s="67"/>
      <c r="O85" s="67"/>
    </row>
    <row r="86" customFormat="false" ht="30" hidden="false" customHeight="true" outlineLevel="0" collapsed="false">
      <c r="A86" s="69"/>
      <c r="B86" s="69"/>
      <c r="C86" s="69"/>
      <c r="D86" s="69"/>
      <c r="E86" s="69"/>
      <c r="F86" s="69"/>
      <c r="G86" s="69"/>
      <c r="H86" s="69"/>
      <c r="I86" s="69"/>
      <c r="J86" s="51"/>
      <c r="K86" s="51"/>
      <c r="L86" s="15"/>
      <c r="M86" s="15"/>
      <c r="N86" s="15"/>
      <c r="O86" s="15"/>
    </row>
    <row r="87" customFormat="false" ht="18.75" hidden="false" customHeight="false" outlineLevel="0" collapsed="false">
      <c r="A87" s="70"/>
      <c r="B87" s="70"/>
      <c r="C87" s="70"/>
      <c r="D87" s="70"/>
      <c r="E87" s="70"/>
      <c r="F87" s="71"/>
      <c r="G87" s="71"/>
      <c r="H87" s="71"/>
      <c r="I87" s="72"/>
      <c r="J87" s="15"/>
      <c r="K87" s="15"/>
      <c r="L87" s="15"/>
      <c r="M87" s="15"/>
      <c r="N87" s="15"/>
    </row>
    <row r="88" customFormat="false" ht="18.75" hidden="false" customHeight="false" outlineLevel="0" collapsed="false">
      <c r="F88" s="15"/>
      <c r="G88" s="15"/>
      <c r="H88" s="15"/>
      <c r="I88" s="15"/>
      <c r="J88" s="15"/>
      <c r="K88" s="15"/>
      <c r="L88" s="15"/>
      <c r="M88" s="15"/>
      <c r="N88" s="15"/>
    </row>
    <row r="89" customFormat="false" ht="18.75" hidden="false" customHeight="false" outlineLevel="0" collapsed="false">
      <c r="F89" s="15"/>
      <c r="G89" s="15"/>
      <c r="H89" s="15"/>
      <c r="I89" s="15"/>
      <c r="J89" s="15"/>
      <c r="K89" s="15"/>
      <c r="L89" s="15"/>
      <c r="M89" s="15"/>
      <c r="N89" s="15"/>
    </row>
    <row r="1048576" customFormat="false" ht="12.8" hidden="false" customHeight="false" outlineLevel="0" collapsed="false"/>
  </sheetData>
  <mergeCells count="53">
    <mergeCell ref="G1:I1"/>
    <mergeCell ref="A3:I3"/>
    <mergeCell ref="B5:I5"/>
    <mergeCell ref="A6:A11"/>
    <mergeCell ref="B6:H6"/>
    <mergeCell ref="B7:H7"/>
    <mergeCell ref="B8:H8"/>
    <mergeCell ref="B9:H9"/>
    <mergeCell ref="B10:H10"/>
    <mergeCell ref="B11:H11"/>
    <mergeCell ref="B12:I12"/>
    <mergeCell ref="A13:A24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I25"/>
    <mergeCell ref="A26:A78"/>
    <mergeCell ref="B26:H26"/>
    <mergeCell ref="B29:H29"/>
    <mergeCell ref="B32:H32"/>
    <mergeCell ref="B35:H35"/>
    <mergeCell ref="B38:H38"/>
    <mergeCell ref="B41:H41"/>
    <mergeCell ref="B44:H44"/>
    <mergeCell ref="B47:H47"/>
    <mergeCell ref="B50:H50"/>
    <mergeCell ref="B53:H53"/>
    <mergeCell ref="B56:H56"/>
    <mergeCell ref="B59:H59"/>
    <mergeCell ref="B62:H62"/>
    <mergeCell ref="B65:H65"/>
    <mergeCell ref="B68:H68"/>
    <mergeCell ref="B71:H71"/>
    <mergeCell ref="B74:H74"/>
    <mergeCell ref="B77:G77"/>
    <mergeCell ref="B78:H78"/>
    <mergeCell ref="A80:F81"/>
    <mergeCell ref="G80:H80"/>
    <mergeCell ref="G81:H81"/>
    <mergeCell ref="A82:H82"/>
    <mergeCell ref="A83:H83"/>
    <mergeCell ref="A85:E85"/>
    <mergeCell ref="H85:I85"/>
    <mergeCell ref="A86:I86"/>
  </mergeCells>
  <printOptions headings="false" gridLines="false" gridLinesSet="true" horizontalCentered="true" verticalCentered="false"/>
  <pageMargins left="1.18125" right="0.39375" top="0.433333333333333" bottom="1.18125" header="0.511805555555555" footer="0.511805555555555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I17" activeCellId="0" sqref="I17"/>
    </sheetView>
  </sheetViews>
  <sheetFormatPr defaultColWidth="9.12890625" defaultRowHeight="18.75" zeroHeight="false" outlineLevelRow="1" outlineLevelCol="0"/>
  <cols>
    <col collapsed="false" customWidth="true" hidden="false" outlineLevel="0" max="1" min="1" style="1" width="2.85"/>
    <col collapsed="false" customWidth="true" hidden="false" outlineLevel="0" max="2" min="2" style="1" width="12.86"/>
    <col collapsed="false" customWidth="true" hidden="false" outlineLevel="0" max="3" min="3" style="1" width="11.57"/>
    <col collapsed="false" customWidth="true" hidden="false" outlineLevel="0" max="4" min="4" style="1" width="15.42"/>
    <col collapsed="false" customWidth="true" hidden="false" outlineLevel="0" max="5" min="5" style="1" width="11.14"/>
    <col collapsed="false" customWidth="true" hidden="false" outlineLevel="0" max="6" min="6" style="1" width="13.02"/>
    <col collapsed="false" customWidth="true" hidden="false" outlineLevel="0" max="7" min="7" style="1" width="21.29"/>
    <col collapsed="false" customWidth="true" hidden="false" outlineLevel="0" max="8" min="8" style="1" width="19"/>
    <col collapsed="false" customWidth="true" hidden="false" outlineLevel="0" max="9" min="9" style="73" width="19.14"/>
    <col collapsed="false" customWidth="true" hidden="true" outlineLevel="0" max="13" min="10" style="1" width="11.52"/>
    <col collapsed="false" customWidth="false" hidden="false" outlineLevel="0" max="1024" min="14" style="1" width="9.13"/>
  </cols>
  <sheetData>
    <row r="1" customFormat="false" ht="81.75" hidden="false" customHeight="true" outlineLevel="0" collapsed="false">
      <c r="A1" s="2"/>
      <c r="B1" s="2"/>
      <c r="C1" s="2"/>
      <c r="D1" s="2"/>
      <c r="E1" s="2"/>
      <c r="F1" s="2"/>
      <c r="G1" s="74" t="s">
        <v>146</v>
      </c>
      <c r="H1" s="74"/>
      <c r="I1" s="74"/>
      <c r="J1" s="2"/>
      <c r="K1" s="2"/>
      <c r="L1" s="2"/>
    </row>
    <row r="2" customFormat="false" ht="9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75"/>
      <c r="J2" s="2"/>
      <c r="K2" s="2"/>
      <c r="L2" s="2"/>
    </row>
    <row r="3" customFormat="false" ht="81.75" hidden="false" customHeight="true" outlineLevel="0" collapsed="false">
      <c r="A3" s="76" t="s">
        <v>147</v>
      </c>
      <c r="B3" s="76"/>
      <c r="C3" s="76"/>
      <c r="D3" s="76"/>
      <c r="E3" s="76"/>
      <c r="F3" s="76"/>
      <c r="G3" s="76"/>
      <c r="H3" s="76"/>
      <c r="I3" s="76"/>
      <c r="J3" s="2"/>
      <c r="K3" s="2"/>
      <c r="L3" s="2"/>
    </row>
    <row r="4" customFormat="false" ht="9" hidden="false" customHeight="true" outlineLevel="0" collapsed="false">
      <c r="A4" s="2"/>
      <c r="B4" s="2"/>
      <c r="C4" s="2"/>
      <c r="D4" s="2"/>
      <c r="E4" s="2"/>
      <c r="F4" s="2"/>
      <c r="G4" s="2"/>
      <c r="H4" s="2"/>
      <c r="I4" s="75"/>
      <c r="J4" s="2"/>
      <c r="K4" s="2"/>
      <c r="L4" s="2"/>
    </row>
    <row r="5" customFormat="false" ht="19.5" hidden="false" customHeight="false" outlineLevel="0" collapsed="false">
      <c r="A5" s="10" t="n">
        <v>1</v>
      </c>
      <c r="B5" s="9" t="s">
        <v>2</v>
      </c>
      <c r="C5" s="9"/>
      <c r="D5" s="9"/>
      <c r="E5" s="9"/>
      <c r="F5" s="9"/>
      <c r="G5" s="9"/>
      <c r="H5" s="9"/>
      <c r="I5" s="9"/>
      <c r="J5" s="2"/>
      <c r="K5" s="2"/>
      <c r="L5" s="2"/>
    </row>
    <row r="6" customFormat="false" ht="19.5" hidden="false" customHeight="false" outlineLevel="0" collapsed="false">
      <c r="A6" s="77"/>
      <c r="B6" s="78" t="s">
        <v>3</v>
      </c>
      <c r="C6" s="78"/>
      <c r="D6" s="78"/>
      <c r="E6" s="78"/>
      <c r="F6" s="78"/>
      <c r="G6" s="78"/>
      <c r="H6" s="78"/>
      <c r="I6" s="79" t="s">
        <v>148</v>
      </c>
      <c r="J6" s="2"/>
      <c r="K6" s="2"/>
      <c r="L6" s="2"/>
    </row>
    <row r="7" customFormat="false" ht="18.75" hidden="false" customHeight="false" outlineLevel="0" collapsed="false">
      <c r="A7" s="77"/>
      <c r="B7" s="80" t="s">
        <v>5</v>
      </c>
      <c r="C7" s="80"/>
      <c r="D7" s="80"/>
      <c r="E7" s="80"/>
      <c r="F7" s="80"/>
      <c r="G7" s="80"/>
      <c r="H7" s="80"/>
      <c r="I7" s="81" t="s">
        <v>149</v>
      </c>
      <c r="J7" s="2"/>
      <c r="K7" s="2"/>
      <c r="L7" s="2"/>
    </row>
    <row r="8" customFormat="false" ht="18.75" hidden="false" customHeight="false" outlineLevel="0" collapsed="false">
      <c r="A8" s="77"/>
      <c r="B8" s="82" t="s">
        <v>7</v>
      </c>
      <c r="C8" s="82"/>
      <c r="D8" s="82"/>
      <c r="E8" s="82"/>
      <c r="F8" s="82"/>
      <c r="G8" s="82"/>
      <c r="H8" s="82"/>
      <c r="I8" s="16" t="n">
        <v>7150</v>
      </c>
      <c r="J8" s="2"/>
      <c r="K8" s="2"/>
      <c r="L8" s="2"/>
    </row>
    <row r="9" customFormat="false" ht="18.75" hidden="false" customHeight="false" outlineLevel="0" collapsed="false">
      <c r="A9" s="77"/>
      <c r="B9" s="82" t="s">
        <v>150</v>
      </c>
      <c r="C9" s="82"/>
      <c r="D9" s="82"/>
      <c r="E9" s="82"/>
      <c r="F9" s="82"/>
      <c r="G9" s="82"/>
      <c r="H9" s="82"/>
      <c r="I9" s="14" t="n">
        <v>1650000</v>
      </c>
      <c r="J9" s="2"/>
      <c r="K9" s="2"/>
      <c r="L9" s="2"/>
    </row>
    <row r="10" customFormat="false" ht="18.75" hidden="false" customHeight="false" outlineLevel="0" collapsed="false">
      <c r="A10" s="77"/>
      <c r="B10" s="82" t="s">
        <v>9</v>
      </c>
      <c r="C10" s="82"/>
      <c r="D10" s="82"/>
      <c r="E10" s="82"/>
      <c r="F10" s="82"/>
      <c r="G10" s="82"/>
      <c r="H10" s="82"/>
      <c r="I10" s="14" t="s">
        <v>151</v>
      </c>
      <c r="J10" s="2"/>
      <c r="K10" s="2"/>
      <c r="L10" s="2"/>
    </row>
    <row r="11" customFormat="false" ht="19.5" hidden="false" customHeight="false" outlineLevel="0" collapsed="false">
      <c r="A11" s="77"/>
      <c r="B11" s="83" t="s">
        <v>11</v>
      </c>
      <c r="C11" s="83"/>
      <c r="D11" s="83"/>
      <c r="E11" s="83"/>
      <c r="F11" s="83"/>
      <c r="G11" s="83"/>
      <c r="H11" s="83"/>
      <c r="I11" s="84" t="s">
        <v>152</v>
      </c>
      <c r="J11" s="2"/>
      <c r="K11" s="2"/>
      <c r="L11" s="2"/>
    </row>
    <row r="12" customFormat="false" ht="19.5" hidden="false" customHeight="false" outlineLevel="0" collapsed="false">
      <c r="A12" s="19" t="n">
        <v>2</v>
      </c>
      <c r="B12" s="78" t="s">
        <v>13</v>
      </c>
      <c r="C12" s="78"/>
      <c r="D12" s="78"/>
      <c r="E12" s="78"/>
      <c r="F12" s="78"/>
      <c r="G12" s="78"/>
      <c r="H12" s="78"/>
      <c r="I12" s="85"/>
      <c r="J12" s="2"/>
      <c r="K12" s="2"/>
      <c r="L12" s="2"/>
    </row>
    <row r="13" customFormat="false" ht="17.35" hidden="false" customHeight="false" outlineLevel="0" collapsed="false">
      <c r="A13" s="77"/>
      <c r="B13" s="80" t="s">
        <v>14</v>
      </c>
      <c r="C13" s="80"/>
      <c r="D13" s="80"/>
      <c r="E13" s="80"/>
      <c r="F13" s="80"/>
      <c r="G13" s="80"/>
      <c r="H13" s="80"/>
      <c r="I13" s="22" t="n">
        <v>17.3</v>
      </c>
      <c r="J13" s="2"/>
      <c r="K13" s="2"/>
      <c r="L13" s="2"/>
    </row>
    <row r="14" customFormat="false" ht="17.35" hidden="false" customHeight="false" outlineLevel="0" collapsed="false">
      <c r="A14" s="77"/>
      <c r="B14" s="82" t="s">
        <v>153</v>
      </c>
      <c r="C14" s="82"/>
      <c r="D14" s="82"/>
      <c r="E14" s="82"/>
      <c r="F14" s="82"/>
      <c r="G14" s="82"/>
      <c r="H14" s="82"/>
      <c r="I14" s="16" t="n">
        <v>4</v>
      </c>
      <c r="J14" s="2"/>
      <c r="K14" s="2"/>
      <c r="L14" s="2"/>
    </row>
    <row r="15" customFormat="false" ht="17.35" hidden="false" customHeight="false" outlineLevel="0" collapsed="false">
      <c r="A15" s="77"/>
      <c r="B15" s="80" t="s">
        <v>154</v>
      </c>
      <c r="C15" s="80"/>
      <c r="D15" s="80"/>
      <c r="E15" s="80"/>
      <c r="F15" s="80"/>
      <c r="G15" s="80"/>
      <c r="H15" s="80"/>
      <c r="I15" s="23" t="n">
        <f aca="false">I13*2</f>
        <v>34.6</v>
      </c>
      <c r="J15" s="2"/>
      <c r="K15" s="2"/>
      <c r="L15" s="2"/>
    </row>
    <row r="16" customFormat="false" ht="17.35" hidden="false" customHeight="false" outlineLevel="0" collapsed="false">
      <c r="A16" s="77"/>
      <c r="B16" s="82" t="s">
        <v>155</v>
      </c>
      <c r="C16" s="82"/>
      <c r="D16" s="82"/>
      <c r="E16" s="82"/>
      <c r="F16" s="82"/>
      <c r="G16" s="82"/>
      <c r="H16" s="82"/>
      <c r="I16" s="16" t="n">
        <v>7</v>
      </c>
      <c r="J16" s="2"/>
      <c r="K16" s="2"/>
      <c r="L16" s="2"/>
    </row>
    <row r="17" customFormat="false" ht="17.35" hidden="false" customHeight="false" outlineLevel="0" collapsed="false">
      <c r="A17" s="77"/>
      <c r="B17" s="82" t="s">
        <v>156</v>
      </c>
      <c r="C17" s="82"/>
      <c r="D17" s="82"/>
      <c r="E17" s="82"/>
      <c r="F17" s="82"/>
      <c r="G17" s="82"/>
      <c r="H17" s="82"/>
      <c r="I17" s="16" t="n">
        <v>2</v>
      </c>
      <c r="J17" s="2"/>
      <c r="K17" s="2"/>
      <c r="L17" s="2"/>
    </row>
    <row r="18" customFormat="false" ht="17.35" hidden="false" customHeight="false" outlineLevel="0" collapsed="false">
      <c r="A18" s="77"/>
      <c r="B18" s="82" t="s">
        <v>20</v>
      </c>
      <c r="C18" s="82"/>
      <c r="D18" s="82"/>
      <c r="E18" s="82"/>
      <c r="F18" s="82"/>
      <c r="G18" s="82"/>
      <c r="H18" s="82"/>
      <c r="I18" s="16" t="n">
        <v>1</v>
      </c>
      <c r="J18" s="2"/>
      <c r="K18" s="2"/>
      <c r="L18" s="2"/>
    </row>
    <row r="19" customFormat="false" ht="17.35" hidden="false" customHeight="false" outlineLevel="0" collapsed="false">
      <c r="A19" s="77"/>
      <c r="B19" s="82" t="s">
        <v>21</v>
      </c>
      <c r="C19" s="82"/>
      <c r="D19" s="82"/>
      <c r="E19" s="82"/>
      <c r="F19" s="82"/>
      <c r="G19" s="82"/>
      <c r="H19" s="82"/>
      <c r="I19" s="16" t="n">
        <f aca="false">((I15*I16)+I14)*365</f>
        <v>89863</v>
      </c>
      <c r="J19" s="2"/>
      <c r="K19" s="2"/>
      <c r="L19" s="2"/>
    </row>
    <row r="20" customFormat="false" ht="17.35" hidden="false" customHeight="false" outlineLevel="0" collapsed="false">
      <c r="A20" s="77"/>
      <c r="B20" s="83" t="s">
        <v>22</v>
      </c>
      <c r="C20" s="83"/>
      <c r="D20" s="83"/>
      <c r="E20" s="83"/>
      <c r="F20" s="83"/>
      <c r="G20" s="83"/>
      <c r="H20" s="83"/>
      <c r="I20" s="86" t="n">
        <v>25.4</v>
      </c>
      <c r="J20" s="2"/>
      <c r="K20" s="2"/>
      <c r="L20" s="2"/>
    </row>
    <row r="21" customFormat="false" ht="19.5" hidden="false" customHeight="false" outlineLevel="0" collapsed="false">
      <c r="A21" s="19" t="n">
        <v>3</v>
      </c>
      <c r="B21" s="87" t="s">
        <v>23</v>
      </c>
      <c r="C21" s="87"/>
      <c r="D21" s="87"/>
      <c r="E21" s="87"/>
      <c r="F21" s="87"/>
      <c r="G21" s="87"/>
      <c r="H21" s="87"/>
      <c r="I21" s="87"/>
      <c r="J21" s="2"/>
      <c r="K21" s="2"/>
      <c r="L21" s="2"/>
    </row>
    <row r="22" customFormat="false" ht="18.75" hidden="false" customHeight="false" outlineLevel="0" collapsed="false">
      <c r="A22" s="77"/>
      <c r="B22" s="88" t="s">
        <v>24</v>
      </c>
      <c r="C22" s="88"/>
      <c r="D22" s="88"/>
      <c r="E22" s="88"/>
      <c r="F22" s="88"/>
      <c r="G22" s="88"/>
      <c r="H22" s="88"/>
      <c r="I22" s="29" t="n">
        <v>13.1</v>
      </c>
      <c r="J22" s="2"/>
      <c r="K22" s="2"/>
      <c r="L22" s="2"/>
    </row>
    <row r="23" customFormat="false" ht="168.75" hidden="true" customHeight="true" outlineLevel="1" collapsed="false">
      <c r="A23" s="77"/>
      <c r="B23" s="89" t="s">
        <v>25</v>
      </c>
      <c r="C23" s="90" t="s">
        <v>26</v>
      </c>
      <c r="D23" s="90" t="s">
        <v>27</v>
      </c>
      <c r="E23" s="90" t="s">
        <v>28</v>
      </c>
      <c r="F23" s="90" t="s">
        <v>29</v>
      </c>
      <c r="G23" s="90" t="s">
        <v>30</v>
      </c>
      <c r="H23" s="91" t="s">
        <v>31</v>
      </c>
      <c r="I23" s="92" t="s">
        <v>32</v>
      </c>
      <c r="J23" s="33"/>
      <c r="K23" s="33"/>
      <c r="L23" s="33"/>
    </row>
    <row r="24" customFormat="false" ht="18.75" hidden="true" customHeight="true" outlineLevel="1" collapsed="false">
      <c r="A24" s="77"/>
      <c r="B24" s="93" t="n">
        <f aca="false">I19</f>
        <v>89863</v>
      </c>
      <c r="C24" s="94" t="n">
        <v>23.81</v>
      </c>
      <c r="D24" s="94" t="n">
        <v>30.5</v>
      </c>
      <c r="E24" s="94" t="n">
        <f aca="false">C24/100</f>
        <v>0.2381</v>
      </c>
      <c r="F24" s="94" t="n">
        <f aca="false">B24/I16</f>
        <v>12837.5714285714</v>
      </c>
      <c r="G24" s="94" t="n">
        <f aca="false">F24*E24</f>
        <v>3056.62575714286</v>
      </c>
      <c r="H24" s="95" t="n">
        <f aca="false">G24*D24</f>
        <v>93227.0855928571</v>
      </c>
      <c r="I24" s="14" t="n">
        <f aca="false">H24/F24</f>
        <v>7.26205</v>
      </c>
      <c r="J24" s="33"/>
      <c r="K24" s="33"/>
      <c r="L24" s="33"/>
    </row>
    <row r="25" customFormat="false" ht="18.75" hidden="false" customHeight="false" outlineLevel="0" collapsed="false">
      <c r="A25" s="77"/>
      <c r="B25" s="96" t="s">
        <v>33</v>
      </c>
      <c r="C25" s="96"/>
      <c r="D25" s="96"/>
      <c r="E25" s="96"/>
      <c r="F25" s="96"/>
      <c r="G25" s="96"/>
      <c r="H25" s="96"/>
      <c r="I25" s="14" t="n">
        <v>0.87</v>
      </c>
      <c r="J25" s="2"/>
      <c r="K25" s="2"/>
      <c r="L25" s="2"/>
    </row>
    <row r="26" customFormat="false" ht="281.25" hidden="true" customHeight="true" outlineLevel="1" collapsed="false">
      <c r="A26" s="77"/>
      <c r="B26" s="89" t="s">
        <v>25</v>
      </c>
      <c r="C26" s="90" t="s">
        <v>34</v>
      </c>
      <c r="D26" s="90" t="s">
        <v>30</v>
      </c>
      <c r="E26" s="90" t="s">
        <v>35</v>
      </c>
      <c r="F26" s="90" t="s">
        <v>29</v>
      </c>
      <c r="G26" s="90" t="s">
        <v>36</v>
      </c>
      <c r="H26" s="91" t="s">
        <v>37</v>
      </c>
      <c r="I26" s="92" t="s">
        <v>38</v>
      </c>
      <c r="J26" s="33"/>
      <c r="K26" s="33"/>
      <c r="L26" s="33"/>
    </row>
    <row r="27" customFormat="false" ht="18.75" hidden="true" customHeight="true" outlineLevel="1" collapsed="false">
      <c r="A27" s="77"/>
      <c r="B27" s="93" t="n">
        <f aca="false">B24</f>
        <v>89863</v>
      </c>
      <c r="C27" s="94" t="n">
        <v>2.8</v>
      </c>
      <c r="D27" s="94" t="n">
        <f aca="false">G24</f>
        <v>3056.62575714286</v>
      </c>
      <c r="E27" s="94" t="n">
        <f aca="false">D27*C27/100</f>
        <v>85.5855212</v>
      </c>
      <c r="F27" s="94" t="n">
        <f aca="false">F24</f>
        <v>12837.5714285714</v>
      </c>
      <c r="G27" s="94" t="n">
        <f aca="false">E27/F27</f>
        <v>0.0066668</v>
      </c>
      <c r="H27" s="97" t="n">
        <v>120</v>
      </c>
      <c r="I27" s="14" t="n">
        <f aca="false">G27*H27</f>
        <v>0.800016</v>
      </c>
      <c r="J27" s="2"/>
      <c r="K27" s="2"/>
      <c r="L27" s="2"/>
    </row>
    <row r="28" customFormat="false" ht="18.75" hidden="false" customHeight="false" outlineLevel="0" collapsed="false">
      <c r="A28" s="77"/>
      <c r="B28" s="96" t="s">
        <v>39</v>
      </c>
      <c r="C28" s="96"/>
      <c r="D28" s="96"/>
      <c r="E28" s="96"/>
      <c r="F28" s="96"/>
      <c r="G28" s="96"/>
      <c r="H28" s="96"/>
      <c r="I28" s="14" t="n">
        <v>0.12</v>
      </c>
      <c r="J28" s="2"/>
      <c r="K28" s="2" t="s">
        <v>40</v>
      </c>
      <c r="L28" s="2"/>
    </row>
    <row r="29" customFormat="false" ht="300" hidden="true" customHeight="true" outlineLevel="1" collapsed="false">
      <c r="A29" s="77"/>
      <c r="B29" s="89" t="s">
        <v>25</v>
      </c>
      <c r="C29" s="90" t="s">
        <v>41</v>
      </c>
      <c r="D29" s="90" t="s">
        <v>30</v>
      </c>
      <c r="E29" s="90" t="s">
        <v>42</v>
      </c>
      <c r="F29" s="90" t="s">
        <v>29</v>
      </c>
      <c r="G29" s="90" t="s">
        <v>43</v>
      </c>
      <c r="H29" s="91" t="s">
        <v>44</v>
      </c>
      <c r="I29" s="92" t="s">
        <v>45</v>
      </c>
      <c r="J29" s="33"/>
      <c r="K29" s="33"/>
      <c r="L29" s="33"/>
    </row>
    <row r="30" customFormat="false" ht="18.75" hidden="true" customHeight="true" outlineLevel="1" collapsed="false">
      <c r="A30" s="77"/>
      <c r="B30" s="93" t="n">
        <f aca="false">B27</f>
        <v>89863</v>
      </c>
      <c r="C30" s="94" t="n">
        <v>0.4</v>
      </c>
      <c r="D30" s="94" t="n">
        <f aca="false">G24</f>
        <v>3056.62575714286</v>
      </c>
      <c r="E30" s="94" t="n">
        <f aca="false">D30*C30/100</f>
        <v>12.2265030285714</v>
      </c>
      <c r="F30" s="94" t="n">
        <f aca="false">F24</f>
        <v>12837.5714285714</v>
      </c>
      <c r="G30" s="94" t="n">
        <f aca="false">E30/F30</f>
        <v>0.0009524</v>
      </c>
      <c r="H30" s="97" t="n">
        <v>115</v>
      </c>
      <c r="I30" s="14" t="n">
        <f aca="false">G30*H30</f>
        <v>0.109526</v>
      </c>
      <c r="J30" s="2"/>
      <c r="K30" s="2"/>
      <c r="L30" s="2"/>
    </row>
    <row r="31" customFormat="false" ht="18.75" hidden="false" customHeight="false" outlineLevel="0" collapsed="false">
      <c r="A31" s="77"/>
      <c r="B31" s="96" t="s">
        <v>46</v>
      </c>
      <c r="C31" s="96"/>
      <c r="D31" s="96"/>
      <c r="E31" s="96"/>
      <c r="F31" s="96"/>
      <c r="G31" s="96"/>
      <c r="H31" s="96"/>
      <c r="I31" s="14" t="n">
        <f aca="false">I33</f>
        <v>0.0269053</v>
      </c>
      <c r="J31" s="2"/>
      <c r="K31" s="2"/>
      <c r="L31" s="2"/>
    </row>
    <row r="32" customFormat="false" ht="300" hidden="true" customHeight="true" outlineLevel="1" collapsed="false">
      <c r="A32" s="77"/>
      <c r="B32" s="89" t="s">
        <v>25</v>
      </c>
      <c r="C32" s="90" t="s">
        <v>47</v>
      </c>
      <c r="D32" s="90" t="s">
        <v>30</v>
      </c>
      <c r="E32" s="90" t="s">
        <v>48</v>
      </c>
      <c r="F32" s="90" t="s">
        <v>29</v>
      </c>
      <c r="G32" s="90" t="s">
        <v>49</v>
      </c>
      <c r="H32" s="91" t="s">
        <v>50</v>
      </c>
      <c r="I32" s="92" t="s">
        <v>51</v>
      </c>
      <c r="J32" s="33"/>
      <c r="K32" s="33"/>
      <c r="L32" s="33"/>
    </row>
    <row r="33" customFormat="false" ht="18.75" hidden="true" customHeight="true" outlineLevel="1" collapsed="false">
      <c r="A33" s="77"/>
      <c r="B33" s="93" t="n">
        <f aca="false">B30</f>
        <v>89863</v>
      </c>
      <c r="C33" s="94" t="n">
        <v>0.1</v>
      </c>
      <c r="D33" s="94" t="n">
        <f aca="false">D30</f>
        <v>3056.62575714286</v>
      </c>
      <c r="E33" s="94" t="n">
        <f aca="false">D33*C33/100</f>
        <v>3.05662575714286</v>
      </c>
      <c r="F33" s="94" t="n">
        <f aca="false">F24</f>
        <v>12837.5714285714</v>
      </c>
      <c r="G33" s="94" t="n">
        <f aca="false">E33/F33</f>
        <v>0.0002381</v>
      </c>
      <c r="H33" s="97" t="n">
        <v>113</v>
      </c>
      <c r="I33" s="14" t="n">
        <f aca="false">G33*H33</f>
        <v>0.0269053</v>
      </c>
      <c r="J33" s="2"/>
      <c r="K33" s="2"/>
      <c r="L33" s="2"/>
    </row>
    <row r="34" customFormat="false" ht="18.75" hidden="false" customHeight="false" outlineLevel="0" collapsed="false">
      <c r="A34" s="77"/>
      <c r="B34" s="96" t="s">
        <v>52</v>
      </c>
      <c r="C34" s="96"/>
      <c r="D34" s="96"/>
      <c r="E34" s="96"/>
      <c r="F34" s="96"/>
      <c r="G34" s="96"/>
      <c r="H34" s="96"/>
      <c r="I34" s="14" t="n">
        <v>0.06</v>
      </c>
      <c r="J34" s="2"/>
      <c r="K34" s="2"/>
      <c r="L34" s="2"/>
    </row>
    <row r="35" customFormat="false" ht="337.5" hidden="true" customHeight="true" outlineLevel="1" collapsed="false">
      <c r="A35" s="77"/>
      <c r="B35" s="89" t="s">
        <v>25</v>
      </c>
      <c r="C35" s="90" t="s">
        <v>53</v>
      </c>
      <c r="D35" s="90" t="s">
        <v>30</v>
      </c>
      <c r="E35" s="90" t="s">
        <v>54</v>
      </c>
      <c r="F35" s="90" t="s">
        <v>29</v>
      </c>
      <c r="G35" s="90" t="s">
        <v>55</v>
      </c>
      <c r="H35" s="91" t="s">
        <v>56</v>
      </c>
      <c r="I35" s="92" t="s">
        <v>57</v>
      </c>
      <c r="J35" s="33"/>
      <c r="K35" s="33"/>
      <c r="L35" s="33"/>
    </row>
    <row r="36" customFormat="false" ht="18.75" hidden="true" customHeight="true" outlineLevel="1" collapsed="false">
      <c r="A36" s="77"/>
      <c r="B36" s="93" t="n">
        <f aca="false">B33</f>
        <v>89863</v>
      </c>
      <c r="C36" s="94" t="n">
        <v>0.3</v>
      </c>
      <c r="D36" s="94" t="n">
        <f aca="false">D33</f>
        <v>3056.62575714286</v>
      </c>
      <c r="E36" s="94" t="n">
        <f aca="false">D36*C36/100</f>
        <v>9.16987727142857</v>
      </c>
      <c r="F36" s="94" t="n">
        <f aca="false">F24</f>
        <v>12837.5714285714</v>
      </c>
      <c r="G36" s="94" t="n">
        <f aca="false">E36/F36</f>
        <v>0.0007143</v>
      </c>
      <c r="H36" s="97" t="n">
        <v>63</v>
      </c>
      <c r="I36" s="14" t="n">
        <f aca="false">G36*H36</f>
        <v>0.0450009</v>
      </c>
      <c r="J36" s="2"/>
      <c r="K36" s="2"/>
      <c r="L36" s="2"/>
    </row>
    <row r="37" customFormat="false" ht="18.75" hidden="false" customHeight="false" outlineLevel="0" collapsed="false">
      <c r="A37" s="77"/>
      <c r="B37" s="96" t="s">
        <v>58</v>
      </c>
      <c r="C37" s="96"/>
      <c r="D37" s="96"/>
      <c r="E37" s="96"/>
      <c r="F37" s="96"/>
      <c r="G37" s="96"/>
      <c r="H37" s="96"/>
      <c r="I37" s="14" t="n">
        <v>2.02</v>
      </c>
      <c r="J37" s="2"/>
      <c r="K37" s="2"/>
      <c r="L37" s="2"/>
    </row>
    <row r="38" customFormat="false" ht="150" hidden="true" customHeight="true" outlineLevel="1" collapsed="false">
      <c r="A38" s="77"/>
      <c r="B38" s="89" t="s">
        <v>25</v>
      </c>
      <c r="C38" s="90" t="s">
        <v>59</v>
      </c>
      <c r="D38" s="90" t="s">
        <v>60</v>
      </c>
      <c r="E38" s="90" t="s">
        <v>61</v>
      </c>
      <c r="F38" s="90" t="s">
        <v>62</v>
      </c>
      <c r="G38" s="90" t="s">
        <v>29</v>
      </c>
      <c r="H38" s="91" t="s">
        <v>63</v>
      </c>
      <c r="I38" s="92" t="s">
        <v>64</v>
      </c>
      <c r="J38" s="33"/>
      <c r="K38" s="33"/>
      <c r="L38" s="33"/>
    </row>
    <row r="39" customFormat="false" ht="18.75" hidden="true" customHeight="true" outlineLevel="1" collapsed="false">
      <c r="A39" s="77"/>
      <c r="B39" s="93" t="n">
        <f aca="false">I19</f>
        <v>89863</v>
      </c>
      <c r="C39" s="94" t="n">
        <v>2</v>
      </c>
      <c r="D39" s="94" t="n">
        <v>7500</v>
      </c>
      <c r="E39" s="94" t="n">
        <f aca="false">(C39*D39*11)+(C39*D39*11)*22%</f>
        <v>201300</v>
      </c>
      <c r="F39" s="94" t="n">
        <f aca="false">E39/B39</f>
        <v>2.24007656098728</v>
      </c>
      <c r="G39" s="94" t="n">
        <f aca="false">F24</f>
        <v>12837.5714285714</v>
      </c>
      <c r="H39" s="97" t="n">
        <f aca="false">G39*F39</f>
        <v>28757.1428571429</v>
      </c>
      <c r="I39" s="14" t="n">
        <f aca="false">H39/G39</f>
        <v>2.24007656098728</v>
      </c>
      <c r="J39" s="2"/>
      <c r="K39" s="2"/>
      <c r="L39" s="2"/>
    </row>
    <row r="40" customFormat="false" ht="18.75" hidden="false" customHeight="false" outlineLevel="0" collapsed="false">
      <c r="A40" s="77"/>
      <c r="B40" s="96" t="s">
        <v>65</v>
      </c>
      <c r="C40" s="96"/>
      <c r="D40" s="96"/>
      <c r="E40" s="96"/>
      <c r="F40" s="96"/>
      <c r="G40" s="96"/>
      <c r="H40" s="96"/>
      <c r="I40" s="14" t="n">
        <v>0.26</v>
      </c>
      <c r="J40" s="33"/>
      <c r="K40" s="33"/>
      <c r="L40" s="33"/>
    </row>
    <row r="41" customFormat="false" ht="168.75" hidden="true" customHeight="true" outlineLevel="1" collapsed="false">
      <c r="A41" s="77"/>
      <c r="B41" s="89" t="s">
        <v>25</v>
      </c>
      <c r="C41" s="90" t="s">
        <v>59</v>
      </c>
      <c r="D41" s="90" t="s">
        <v>66</v>
      </c>
      <c r="E41" s="90" t="s">
        <v>67</v>
      </c>
      <c r="F41" s="90" t="s">
        <v>68</v>
      </c>
      <c r="G41" s="90" t="s">
        <v>29</v>
      </c>
      <c r="H41" s="91" t="s">
        <v>69</v>
      </c>
      <c r="I41" s="92" t="s">
        <v>70</v>
      </c>
      <c r="J41" s="33"/>
      <c r="K41" s="33"/>
      <c r="L41" s="33"/>
    </row>
    <row r="42" customFormat="false" ht="18.75" hidden="true" customHeight="true" outlineLevel="1" collapsed="false">
      <c r="A42" s="77"/>
      <c r="B42" s="93" t="n">
        <f aca="false">I19</f>
        <v>89863</v>
      </c>
      <c r="C42" s="94" t="n">
        <v>1</v>
      </c>
      <c r="D42" s="94" t="n">
        <v>1000</v>
      </c>
      <c r="E42" s="94" t="n">
        <f aca="false">(C42*D42*11)+(C42*D42*11)*22%</f>
        <v>13420</v>
      </c>
      <c r="F42" s="94" t="n">
        <f aca="false">E42/B42</f>
        <v>0.149338437399152</v>
      </c>
      <c r="G42" s="94" t="n">
        <f aca="false">F24</f>
        <v>12837.5714285714</v>
      </c>
      <c r="H42" s="97" t="n">
        <f aca="false">G42*F42</f>
        <v>1917.14285714286</v>
      </c>
      <c r="I42" s="14" t="n">
        <f aca="false">H42/G42</f>
        <v>0.149338437399152</v>
      </c>
      <c r="J42" s="2"/>
      <c r="K42" s="2"/>
      <c r="L42" s="2"/>
    </row>
    <row r="43" customFormat="false" ht="18.75" hidden="false" customHeight="false" outlineLevel="0" collapsed="false">
      <c r="A43" s="77"/>
      <c r="B43" s="96" t="s">
        <v>71</v>
      </c>
      <c r="C43" s="96"/>
      <c r="D43" s="96"/>
      <c r="E43" s="96"/>
      <c r="F43" s="96"/>
      <c r="G43" s="96"/>
      <c r="H43" s="96"/>
      <c r="I43" s="14" t="n">
        <v>0.17</v>
      </c>
      <c r="J43" s="33"/>
      <c r="K43" s="33"/>
      <c r="L43" s="33"/>
    </row>
    <row r="44" customFormat="false" ht="187.5" hidden="true" customHeight="true" outlineLevel="1" collapsed="false">
      <c r="A44" s="77"/>
      <c r="B44" s="89" t="s">
        <v>25</v>
      </c>
      <c r="C44" s="90" t="s">
        <v>59</v>
      </c>
      <c r="D44" s="90" t="s">
        <v>72</v>
      </c>
      <c r="E44" s="90" t="s">
        <v>73</v>
      </c>
      <c r="F44" s="90" t="s">
        <v>74</v>
      </c>
      <c r="G44" s="90" t="s">
        <v>29</v>
      </c>
      <c r="H44" s="91" t="s">
        <v>75</v>
      </c>
      <c r="I44" s="92" t="s">
        <v>76</v>
      </c>
      <c r="J44" s="33"/>
      <c r="K44" s="33"/>
      <c r="L44" s="33"/>
    </row>
    <row r="45" customFormat="false" ht="18.75" hidden="true" customHeight="true" outlineLevel="1" collapsed="false">
      <c r="A45" s="77"/>
      <c r="B45" s="93" t="n">
        <f aca="false">I19</f>
        <v>89863</v>
      </c>
      <c r="C45" s="94" t="n">
        <v>2</v>
      </c>
      <c r="D45" s="94" t="n">
        <v>4000</v>
      </c>
      <c r="E45" s="94" t="n">
        <f aca="false">(C45*D45*1)+(C45*D45*1)*22%</f>
        <v>9760</v>
      </c>
      <c r="F45" s="94" t="n">
        <f aca="false">E45/B45</f>
        <v>0.108609772653929</v>
      </c>
      <c r="G45" s="94" t="n">
        <f aca="false">F24</f>
        <v>12837.5714285714</v>
      </c>
      <c r="H45" s="95" t="n">
        <f aca="false">G45*F45</f>
        <v>1394.28571428571</v>
      </c>
      <c r="I45" s="14" t="n">
        <f aca="false">H45/G45</f>
        <v>0.108609772653929</v>
      </c>
      <c r="J45" s="33"/>
      <c r="K45" s="33"/>
      <c r="L45" s="33"/>
    </row>
    <row r="46" customFormat="false" ht="18.75" hidden="false" customHeight="false" outlineLevel="0" collapsed="false">
      <c r="A46" s="77"/>
      <c r="B46" s="96" t="s">
        <v>77</v>
      </c>
      <c r="C46" s="96"/>
      <c r="D46" s="96"/>
      <c r="E46" s="96"/>
      <c r="F46" s="96"/>
      <c r="G46" s="96"/>
      <c r="H46" s="96"/>
      <c r="I46" s="14" t="n">
        <v>0.05</v>
      </c>
      <c r="J46" s="33"/>
      <c r="K46" s="33"/>
      <c r="L46" s="33"/>
    </row>
    <row r="47" customFormat="false" ht="187.5" hidden="true" customHeight="true" outlineLevel="1" collapsed="false">
      <c r="A47" s="77"/>
      <c r="B47" s="89" t="s">
        <v>25</v>
      </c>
      <c r="C47" s="90" t="s">
        <v>78</v>
      </c>
      <c r="D47" s="90" t="s">
        <v>79</v>
      </c>
      <c r="E47" s="90" t="s">
        <v>80</v>
      </c>
      <c r="F47" s="90" t="s">
        <v>81</v>
      </c>
      <c r="G47" s="90" t="s">
        <v>29</v>
      </c>
      <c r="H47" s="91" t="s">
        <v>82</v>
      </c>
      <c r="I47" s="92" t="s">
        <v>83</v>
      </c>
      <c r="J47" s="33"/>
      <c r="K47" s="33"/>
      <c r="L47" s="33"/>
    </row>
    <row r="48" customFormat="false" ht="18.75" hidden="true" customHeight="true" outlineLevel="1" collapsed="false">
      <c r="A48" s="77"/>
      <c r="B48" s="93" t="n">
        <f aca="false">B42</f>
        <v>89863</v>
      </c>
      <c r="C48" s="94" t="n">
        <v>1</v>
      </c>
      <c r="D48" s="94" t="n">
        <v>250</v>
      </c>
      <c r="E48" s="94" t="n">
        <f aca="false">D48*12</f>
        <v>3000</v>
      </c>
      <c r="F48" s="94" t="n">
        <f aca="false">E48/B48</f>
        <v>0.0333841514305109</v>
      </c>
      <c r="G48" s="94" t="n">
        <f aca="false">F24</f>
        <v>12837.5714285714</v>
      </c>
      <c r="H48" s="97" t="n">
        <f aca="false">G48*F48</f>
        <v>428.571428571429</v>
      </c>
      <c r="I48" s="14" t="n">
        <f aca="false">H48/G48</f>
        <v>0.0333841514305109</v>
      </c>
      <c r="J48" s="2"/>
      <c r="K48" s="2"/>
      <c r="L48" s="2"/>
    </row>
    <row r="49" customFormat="false" ht="18.75" hidden="false" customHeight="false" outlineLevel="0" collapsed="false">
      <c r="A49" s="77"/>
      <c r="B49" s="96" t="s">
        <v>84</v>
      </c>
      <c r="C49" s="96"/>
      <c r="D49" s="96"/>
      <c r="E49" s="96"/>
      <c r="F49" s="96"/>
      <c r="G49" s="96"/>
      <c r="H49" s="96"/>
      <c r="I49" s="14" t="n">
        <f aca="false">I51</f>
        <v>0.41174</v>
      </c>
      <c r="J49" s="2"/>
      <c r="K49" s="2"/>
      <c r="L49" s="2"/>
    </row>
    <row r="50" customFormat="false" ht="168.75" hidden="true" customHeight="true" outlineLevel="1" collapsed="false">
      <c r="A50" s="77"/>
      <c r="B50" s="89" t="s">
        <v>25</v>
      </c>
      <c r="C50" s="90" t="s">
        <v>20</v>
      </c>
      <c r="D50" s="90" t="s">
        <v>85</v>
      </c>
      <c r="E50" s="90" t="s">
        <v>86</v>
      </c>
      <c r="F50" s="90" t="s">
        <v>87</v>
      </c>
      <c r="G50" s="90" t="s">
        <v>88</v>
      </c>
      <c r="H50" s="91" t="s">
        <v>89</v>
      </c>
      <c r="I50" s="92" t="s">
        <v>90</v>
      </c>
      <c r="J50" s="33"/>
      <c r="K50" s="33"/>
      <c r="L50" s="33"/>
    </row>
    <row r="51" customFormat="false" ht="18.75" hidden="true" customHeight="true" outlineLevel="1" collapsed="false">
      <c r="A51" s="77"/>
      <c r="B51" s="93" t="n">
        <f aca="false">B48</f>
        <v>89863</v>
      </c>
      <c r="C51" s="94" t="n">
        <v>1</v>
      </c>
      <c r="D51" s="94" t="n">
        <v>7</v>
      </c>
      <c r="E51" s="94" t="n">
        <v>4325</v>
      </c>
      <c r="F51" s="94" t="n">
        <v>75000</v>
      </c>
      <c r="G51" s="94" t="n">
        <f aca="false">(D51*E51*C51)/F51*1.02</f>
        <v>0.41174</v>
      </c>
      <c r="H51" s="97" t="n">
        <f aca="false">G48*G51</f>
        <v>5285.74166</v>
      </c>
      <c r="I51" s="14" t="n">
        <f aca="false">H51/G48</f>
        <v>0.41174</v>
      </c>
      <c r="J51" s="2"/>
      <c r="K51" s="2"/>
      <c r="L51" s="2"/>
    </row>
    <row r="52" customFormat="false" ht="18.75" hidden="false" customHeight="false" outlineLevel="0" collapsed="false">
      <c r="A52" s="77"/>
      <c r="B52" s="96" t="s">
        <v>157</v>
      </c>
      <c r="C52" s="96"/>
      <c r="D52" s="96"/>
      <c r="E52" s="96"/>
      <c r="F52" s="96"/>
      <c r="G52" s="96"/>
      <c r="H52" s="96"/>
      <c r="I52" s="14" t="n">
        <f aca="false">I54</f>
        <v>0.0570498054445842</v>
      </c>
      <c r="J52" s="2"/>
      <c r="K52" s="2"/>
      <c r="L52" s="2"/>
    </row>
    <row r="53" customFormat="false" ht="168.75" hidden="true" customHeight="true" outlineLevel="1" collapsed="false">
      <c r="A53" s="77"/>
      <c r="B53" s="89" t="s">
        <v>25</v>
      </c>
      <c r="C53" s="90" t="s">
        <v>20</v>
      </c>
      <c r="D53" s="90" t="s">
        <v>92</v>
      </c>
      <c r="E53" s="90" t="s">
        <v>93</v>
      </c>
      <c r="F53" s="90" t="s">
        <v>94</v>
      </c>
      <c r="G53" s="90" t="s">
        <v>95</v>
      </c>
      <c r="H53" s="91" t="s">
        <v>89</v>
      </c>
      <c r="I53" s="92" t="s">
        <v>90</v>
      </c>
      <c r="J53" s="33"/>
      <c r="K53" s="33"/>
      <c r="L53" s="33"/>
    </row>
    <row r="54" customFormat="false" ht="18.75" hidden="true" customHeight="true" outlineLevel="1" collapsed="false">
      <c r="A54" s="77"/>
      <c r="B54" s="93" t="n">
        <f aca="false">B51</f>
        <v>89863</v>
      </c>
      <c r="C54" s="94" t="n">
        <v>1</v>
      </c>
      <c r="D54" s="94" t="n">
        <v>2</v>
      </c>
      <c r="E54" s="94" t="n">
        <v>3845</v>
      </c>
      <c r="F54" s="94" t="n">
        <v>18</v>
      </c>
      <c r="G54" s="94" t="n">
        <f aca="false">(((D54*E54*C54)*12)/F54)/B54</f>
        <v>0.0570498054445842</v>
      </c>
      <c r="H54" s="97" t="n">
        <f aca="false">G54*G48</f>
        <v>732.380952380953</v>
      </c>
      <c r="I54" s="14" t="n">
        <f aca="false">H54/G48</f>
        <v>0.0570498054445842</v>
      </c>
      <c r="J54" s="2"/>
      <c r="K54" s="2"/>
      <c r="L54" s="2"/>
    </row>
    <row r="55" customFormat="false" ht="18.75" hidden="false" customHeight="false" outlineLevel="0" collapsed="false">
      <c r="A55" s="77"/>
      <c r="B55" s="96" t="s">
        <v>96</v>
      </c>
      <c r="C55" s="96"/>
      <c r="D55" s="96"/>
      <c r="E55" s="96"/>
      <c r="F55" s="96"/>
      <c r="G55" s="96"/>
      <c r="H55" s="96"/>
      <c r="I55" s="14" t="n">
        <v>0.25</v>
      </c>
      <c r="J55" s="2"/>
      <c r="K55" s="2"/>
      <c r="L55" s="2"/>
    </row>
    <row r="56" customFormat="false" ht="187.5" hidden="true" customHeight="true" outlineLevel="1" collapsed="false">
      <c r="A56" s="77"/>
      <c r="B56" s="89" t="s">
        <v>25</v>
      </c>
      <c r="C56" s="90" t="s">
        <v>97</v>
      </c>
      <c r="D56" s="90" t="s">
        <v>98</v>
      </c>
      <c r="E56" s="90" t="s">
        <v>99</v>
      </c>
      <c r="F56" s="90" t="s">
        <v>100</v>
      </c>
      <c r="G56" s="90" t="s">
        <v>29</v>
      </c>
      <c r="H56" s="91" t="s">
        <v>101</v>
      </c>
      <c r="I56" s="92" t="s">
        <v>102</v>
      </c>
      <c r="J56" s="33"/>
      <c r="K56" s="33"/>
      <c r="L56" s="33"/>
    </row>
    <row r="57" customFormat="false" ht="18.75" hidden="true" customHeight="true" outlineLevel="1" collapsed="false">
      <c r="A57" s="77"/>
      <c r="B57" s="93" t="n">
        <f aca="false">B51</f>
        <v>89863</v>
      </c>
      <c r="C57" s="94" t="n">
        <v>40</v>
      </c>
      <c r="D57" s="94" t="n">
        <v>28.5</v>
      </c>
      <c r="E57" s="94" t="n">
        <f aca="false">C57*D57*12</f>
        <v>13680</v>
      </c>
      <c r="F57" s="94" t="n">
        <f aca="false">E57/B57</f>
        <v>0.15223173052313</v>
      </c>
      <c r="G57" s="94" t="n">
        <f aca="false">F24</f>
        <v>12837.5714285714</v>
      </c>
      <c r="H57" s="97" t="n">
        <f aca="false">F57*G57</f>
        <v>1954.28571428571</v>
      </c>
      <c r="I57" s="14" t="n">
        <f aca="false">H57/G57</f>
        <v>0.15223173052313</v>
      </c>
      <c r="J57" s="2"/>
      <c r="K57" s="2"/>
      <c r="L57" s="2"/>
    </row>
    <row r="58" customFormat="false" ht="18.75" hidden="false" customHeight="false" outlineLevel="0" collapsed="false">
      <c r="A58" s="77"/>
      <c r="B58" s="96" t="s">
        <v>158</v>
      </c>
      <c r="C58" s="96"/>
      <c r="D58" s="96"/>
      <c r="E58" s="96"/>
      <c r="F58" s="96"/>
      <c r="G58" s="96"/>
      <c r="H58" s="96"/>
      <c r="I58" s="14" t="n">
        <v>0.03</v>
      </c>
      <c r="J58" s="2"/>
      <c r="K58" s="2"/>
      <c r="L58" s="2"/>
    </row>
    <row r="59" customFormat="false" ht="131.25" hidden="true" customHeight="true" outlineLevel="1" collapsed="false">
      <c r="A59" s="77"/>
      <c r="B59" s="89" t="s">
        <v>25</v>
      </c>
      <c r="C59" s="90" t="s">
        <v>104</v>
      </c>
      <c r="D59" s="90" t="s">
        <v>105</v>
      </c>
      <c r="E59" s="90" t="s">
        <v>106</v>
      </c>
      <c r="F59" s="90" t="s">
        <v>107</v>
      </c>
      <c r="G59" s="90" t="s">
        <v>29</v>
      </c>
      <c r="H59" s="91" t="s">
        <v>108</v>
      </c>
      <c r="I59" s="92" t="s">
        <v>109</v>
      </c>
      <c r="J59" s="33"/>
      <c r="K59" s="33"/>
      <c r="L59" s="33"/>
    </row>
    <row r="60" customFormat="false" ht="18.75" hidden="true" customHeight="true" outlineLevel="1" collapsed="false">
      <c r="A60" s="77"/>
      <c r="B60" s="93" t="n">
        <f aca="false">B54</f>
        <v>89863</v>
      </c>
      <c r="C60" s="94" t="n">
        <v>115</v>
      </c>
      <c r="D60" s="94" t="n">
        <f aca="false">B60/5000</f>
        <v>17.9726</v>
      </c>
      <c r="E60" s="94" t="n">
        <f aca="false">C60*D60</f>
        <v>2066.849</v>
      </c>
      <c r="F60" s="94" t="n">
        <f aca="false">E60/B60</f>
        <v>0.023</v>
      </c>
      <c r="G60" s="94" t="n">
        <f aca="false">F24</f>
        <v>12837.5714285714</v>
      </c>
      <c r="H60" s="97" t="n">
        <f aca="false">F60*G60</f>
        <v>295.264142857143</v>
      </c>
      <c r="I60" s="14" t="n">
        <f aca="false">H60/G60</f>
        <v>0.023</v>
      </c>
      <c r="J60" s="2"/>
      <c r="K60" s="2"/>
      <c r="L60" s="2"/>
    </row>
    <row r="61" customFormat="false" ht="18.75" hidden="false" customHeight="false" outlineLevel="0" collapsed="false">
      <c r="A61" s="77"/>
      <c r="B61" s="96" t="s">
        <v>159</v>
      </c>
      <c r="C61" s="96"/>
      <c r="D61" s="96"/>
      <c r="E61" s="96"/>
      <c r="F61" s="96"/>
      <c r="G61" s="96"/>
      <c r="H61" s="96"/>
      <c r="I61" s="14" t="n">
        <v>0.04</v>
      </c>
      <c r="J61" s="2"/>
      <c r="K61" s="2"/>
      <c r="L61" s="2"/>
    </row>
    <row r="62" customFormat="false" ht="131.25" hidden="true" customHeight="true" outlineLevel="1" collapsed="false">
      <c r="A62" s="77"/>
      <c r="B62" s="89" t="s">
        <v>25</v>
      </c>
      <c r="C62" s="90" t="s">
        <v>111</v>
      </c>
      <c r="D62" s="90" t="s">
        <v>112</v>
      </c>
      <c r="E62" s="90" t="s">
        <v>113</v>
      </c>
      <c r="F62" s="90" t="s">
        <v>114</v>
      </c>
      <c r="G62" s="90" t="s">
        <v>29</v>
      </c>
      <c r="H62" s="91" t="s">
        <v>115</v>
      </c>
      <c r="I62" s="92" t="s">
        <v>116</v>
      </c>
      <c r="J62" s="33"/>
      <c r="K62" s="33"/>
      <c r="L62" s="33"/>
    </row>
    <row r="63" customFormat="false" ht="18.75" hidden="true" customHeight="true" outlineLevel="1" collapsed="false">
      <c r="A63" s="77"/>
      <c r="B63" s="93" t="n">
        <f aca="false">B57</f>
        <v>89863</v>
      </c>
      <c r="C63" s="94" t="n">
        <v>455</v>
      </c>
      <c r="D63" s="94" t="n">
        <f aca="false">B63/20000</f>
        <v>4.49315</v>
      </c>
      <c r="E63" s="94" t="n">
        <f aca="false">C63*D63</f>
        <v>2044.38325</v>
      </c>
      <c r="F63" s="94" t="n">
        <f aca="false">E63/B63</f>
        <v>0.02275</v>
      </c>
      <c r="G63" s="94" t="n">
        <f aca="false">F24</f>
        <v>12837.5714285714</v>
      </c>
      <c r="H63" s="97" t="n">
        <f aca="false">F63*G63</f>
        <v>292.05475</v>
      </c>
      <c r="I63" s="14" t="n">
        <f aca="false">H63/G63</f>
        <v>0.02275</v>
      </c>
      <c r="J63" s="2"/>
      <c r="K63" s="2"/>
      <c r="L63" s="2"/>
    </row>
    <row r="64" customFormat="false" ht="18.75" hidden="false" customHeight="false" outlineLevel="0" collapsed="false">
      <c r="A64" s="77"/>
      <c r="B64" s="96" t="s">
        <v>117</v>
      </c>
      <c r="C64" s="96"/>
      <c r="D64" s="96"/>
      <c r="E64" s="96"/>
      <c r="F64" s="96"/>
      <c r="G64" s="96"/>
      <c r="H64" s="96"/>
      <c r="I64" s="14" t="n">
        <v>1.68</v>
      </c>
      <c r="J64" s="2"/>
      <c r="K64" s="2"/>
      <c r="L64" s="2"/>
    </row>
    <row r="65" customFormat="false" ht="225" hidden="true" customHeight="true" outlineLevel="1" collapsed="false">
      <c r="A65" s="77"/>
      <c r="B65" s="89" t="s">
        <v>25</v>
      </c>
      <c r="C65" s="90" t="s">
        <v>118</v>
      </c>
      <c r="D65" s="90" t="s">
        <v>119</v>
      </c>
      <c r="E65" s="90" t="s">
        <v>120</v>
      </c>
      <c r="F65" s="90" t="s">
        <v>121</v>
      </c>
      <c r="G65" s="90" t="s">
        <v>29</v>
      </c>
      <c r="H65" s="91" t="s">
        <v>122</v>
      </c>
      <c r="I65" s="92" t="s">
        <v>123</v>
      </c>
      <c r="J65" s="33"/>
      <c r="K65" s="33"/>
      <c r="L65" s="33"/>
    </row>
    <row r="66" customFormat="false" ht="18.75" hidden="true" customHeight="true" outlineLevel="1" collapsed="false">
      <c r="A66" s="77"/>
      <c r="B66" s="93" t="n">
        <f aca="false">B54</f>
        <v>89863</v>
      </c>
      <c r="C66" s="94" t="n">
        <v>1336</v>
      </c>
      <c r="D66" s="94" t="n">
        <f aca="false">B66/1000</f>
        <v>89.863</v>
      </c>
      <c r="E66" s="94" t="n">
        <f aca="false">D66*C66</f>
        <v>120056.968</v>
      </c>
      <c r="F66" s="94" t="n">
        <f aca="false">E66/B66</f>
        <v>1.336</v>
      </c>
      <c r="G66" s="94" t="n">
        <f aca="false">F24</f>
        <v>12837.5714285714</v>
      </c>
      <c r="H66" s="97" t="n">
        <f aca="false">F66*G66</f>
        <v>17150.9954285714</v>
      </c>
      <c r="I66" s="14" t="n">
        <f aca="false">H66/G66</f>
        <v>1.336</v>
      </c>
      <c r="J66" s="2"/>
      <c r="K66" s="2"/>
      <c r="L66" s="2"/>
    </row>
    <row r="67" customFormat="false" ht="18.75" hidden="false" customHeight="false" outlineLevel="0" collapsed="false">
      <c r="A67" s="77"/>
      <c r="B67" s="96" t="s">
        <v>124</v>
      </c>
      <c r="C67" s="96"/>
      <c r="D67" s="96"/>
      <c r="E67" s="96"/>
      <c r="F67" s="96"/>
      <c r="G67" s="96"/>
      <c r="H67" s="96"/>
      <c r="I67" s="14" t="n">
        <v>1.61</v>
      </c>
      <c r="J67" s="2"/>
      <c r="K67" s="2"/>
      <c r="L67" s="2"/>
    </row>
    <row r="68" customFormat="false" ht="243.75" hidden="true" customHeight="true" outlineLevel="1" collapsed="false">
      <c r="A68" s="77"/>
      <c r="B68" s="89" t="s">
        <v>25</v>
      </c>
      <c r="C68" s="90" t="s">
        <v>20</v>
      </c>
      <c r="D68" s="90" t="s">
        <v>125</v>
      </c>
      <c r="E68" s="90" t="s">
        <v>126</v>
      </c>
      <c r="F68" s="90" t="s">
        <v>127</v>
      </c>
      <c r="G68" s="90" t="s">
        <v>29</v>
      </c>
      <c r="H68" s="91" t="s">
        <v>128</v>
      </c>
      <c r="I68" s="92" t="s">
        <v>129</v>
      </c>
      <c r="J68" s="33"/>
      <c r="K68" s="33"/>
      <c r="L68" s="33"/>
    </row>
    <row r="69" customFormat="false" ht="18.75" hidden="true" customHeight="true" outlineLevel="1" collapsed="false">
      <c r="A69" s="77"/>
      <c r="B69" s="93" t="n">
        <f aca="false">B66</f>
        <v>89863</v>
      </c>
      <c r="C69" s="94" t="n">
        <v>1</v>
      </c>
      <c r="D69" s="94" t="n">
        <v>655000</v>
      </c>
      <c r="E69" s="94" t="n">
        <f aca="false">D69/5</f>
        <v>131000</v>
      </c>
      <c r="F69" s="94" t="n">
        <f aca="false">E69/B69</f>
        <v>1.45777461246564</v>
      </c>
      <c r="G69" s="94" t="n">
        <f aca="false">F24</f>
        <v>12837.5714285714</v>
      </c>
      <c r="H69" s="97" t="n">
        <f aca="false">G69*F69</f>
        <v>18714.2857142857</v>
      </c>
      <c r="I69" s="14" t="n">
        <f aca="false">H69/G69</f>
        <v>1.45777461246564</v>
      </c>
      <c r="J69" s="2"/>
      <c r="K69" s="2"/>
      <c r="L69" s="2"/>
    </row>
    <row r="70" customFormat="false" ht="18.75" hidden="false" customHeight="false" outlineLevel="0" collapsed="false">
      <c r="A70" s="77"/>
      <c r="B70" s="96" t="s">
        <v>130</v>
      </c>
      <c r="C70" s="96"/>
      <c r="D70" s="96"/>
      <c r="E70" s="96"/>
      <c r="F70" s="96"/>
      <c r="G70" s="96"/>
      <c r="H70" s="96"/>
      <c r="I70" s="14" t="n">
        <v>3.34</v>
      </c>
      <c r="J70" s="33"/>
      <c r="K70" s="33"/>
      <c r="L70" s="33"/>
    </row>
    <row r="71" customFormat="false" ht="409.5" hidden="true" customHeight="true" outlineLevel="1" collapsed="false">
      <c r="A71" s="77"/>
      <c r="B71" s="98" t="s">
        <v>25</v>
      </c>
      <c r="C71" s="99" t="s">
        <v>131</v>
      </c>
      <c r="D71" s="99" t="s">
        <v>132</v>
      </c>
      <c r="E71" s="99" t="s">
        <v>133</v>
      </c>
      <c r="F71" s="99" t="s">
        <v>134</v>
      </c>
      <c r="G71" s="99" t="s">
        <v>29</v>
      </c>
      <c r="H71" s="100" t="s">
        <v>135</v>
      </c>
      <c r="I71" s="92" t="s">
        <v>136</v>
      </c>
      <c r="J71" s="33"/>
      <c r="K71" s="33"/>
      <c r="L71" s="33"/>
    </row>
    <row r="72" customFormat="false" ht="18.75" hidden="true" customHeight="true" outlineLevel="1" collapsed="false">
      <c r="A72" s="77"/>
      <c r="B72" s="101" t="n">
        <f aca="false">B69</f>
        <v>89863</v>
      </c>
      <c r="C72" s="102" t="n">
        <v>1</v>
      </c>
      <c r="D72" s="102" t="n">
        <v>13643</v>
      </c>
      <c r="E72" s="102" t="n">
        <f aca="false">D72*12/C72</f>
        <v>163716</v>
      </c>
      <c r="F72" s="102" t="n">
        <f aca="false">E72/B72</f>
        <v>1.82183991186584</v>
      </c>
      <c r="G72" s="102" t="n">
        <f aca="false">F24</f>
        <v>12837.5714285714</v>
      </c>
      <c r="H72" s="103" t="n">
        <f aca="false">G72*F72</f>
        <v>23388</v>
      </c>
      <c r="I72" s="14" t="n">
        <f aca="false">H72/G72</f>
        <v>1.82183991186584</v>
      </c>
      <c r="J72" s="2"/>
      <c r="K72" s="2"/>
      <c r="L72" s="2"/>
    </row>
    <row r="73" customFormat="false" ht="19.5" hidden="false" customHeight="false" outlineLevel="0" collapsed="false">
      <c r="A73" s="77"/>
      <c r="B73" s="104" t="s">
        <v>137</v>
      </c>
      <c r="C73" s="104"/>
      <c r="D73" s="104"/>
      <c r="E73" s="104"/>
      <c r="F73" s="104"/>
      <c r="G73" s="104"/>
      <c r="H73" s="105" t="n">
        <v>15</v>
      </c>
      <c r="I73" s="47" t="n">
        <f aca="false">K73*H73%</f>
        <v>3.61435426581669</v>
      </c>
      <c r="J73" s="2"/>
      <c r="K73" s="48" t="n">
        <f aca="false">I22+I25+I28+I31+I34+I37+I40+I43+I46+I49+I52+I55+I58+I61+I64+I67+I70</f>
        <v>24.0956951054446</v>
      </c>
      <c r="L73" s="2"/>
    </row>
    <row r="74" customFormat="false" ht="20.25" hidden="false" customHeight="false" outlineLevel="0" collapsed="false">
      <c r="A74" s="77"/>
      <c r="B74" s="49" t="s">
        <v>138</v>
      </c>
      <c r="C74" s="49"/>
      <c r="D74" s="49"/>
      <c r="E74" s="49"/>
      <c r="F74" s="49"/>
      <c r="G74" s="49"/>
      <c r="H74" s="49"/>
      <c r="I74" s="106" t="n">
        <v>27.7</v>
      </c>
      <c r="J74" s="33"/>
      <c r="K74" s="33"/>
      <c r="L74" s="33"/>
    </row>
    <row r="75" customFormat="false" ht="9" hidden="false" customHeight="true" outlineLevel="0" collapsed="false">
      <c r="A75" s="2"/>
      <c r="B75" s="2"/>
      <c r="C75" s="2"/>
      <c r="D75" s="2"/>
      <c r="E75" s="2"/>
      <c r="F75" s="2"/>
      <c r="G75" s="2"/>
      <c r="H75" s="2"/>
      <c r="I75" s="107"/>
      <c r="J75" s="2"/>
      <c r="K75" s="2"/>
      <c r="L75" s="2"/>
    </row>
    <row r="76" customFormat="false" ht="18.75" hidden="false" customHeight="false" outlineLevel="0" collapsed="false">
      <c r="A76" s="53" t="s">
        <v>139</v>
      </c>
      <c r="B76" s="53"/>
      <c r="C76" s="53"/>
      <c r="D76" s="53"/>
      <c r="E76" s="53"/>
      <c r="F76" s="53"/>
      <c r="G76" s="53"/>
      <c r="H76" s="108" t="s">
        <v>140</v>
      </c>
      <c r="I76" s="109" t="n">
        <v>85</v>
      </c>
      <c r="J76" s="110"/>
      <c r="K76" s="110"/>
      <c r="L76" s="110"/>
    </row>
    <row r="77" customFormat="false" ht="19.5" hidden="false" customHeight="false" outlineLevel="0" collapsed="false">
      <c r="A77" s="53"/>
      <c r="B77" s="53"/>
      <c r="C77" s="53"/>
      <c r="D77" s="53"/>
      <c r="E77" s="53"/>
      <c r="F77" s="53"/>
      <c r="G77" s="53"/>
      <c r="H77" s="111" t="s">
        <v>141</v>
      </c>
      <c r="I77" s="112" t="n">
        <f aca="false">I76*95%</f>
        <v>80.75</v>
      </c>
      <c r="J77" s="110"/>
      <c r="K77" s="110"/>
      <c r="L77" s="110"/>
    </row>
    <row r="78" customFormat="false" ht="39" hidden="false" customHeight="true" outlineLevel="0" collapsed="false">
      <c r="A78" s="59" t="s">
        <v>160</v>
      </c>
      <c r="B78" s="59"/>
      <c r="C78" s="59"/>
      <c r="D78" s="59"/>
      <c r="E78" s="59"/>
      <c r="F78" s="59"/>
      <c r="G78" s="59"/>
      <c r="H78" s="59"/>
      <c r="I78" s="113" t="n">
        <v>974.21</v>
      </c>
      <c r="J78" s="33"/>
      <c r="K78" s="33"/>
      <c r="L78" s="33"/>
    </row>
    <row r="79" customFormat="false" ht="39" hidden="false" customHeight="true" outlineLevel="0" collapsed="false">
      <c r="A79" s="61" t="s">
        <v>161</v>
      </c>
      <c r="B79" s="61"/>
      <c r="C79" s="61"/>
      <c r="D79" s="61"/>
      <c r="E79" s="61"/>
      <c r="F79" s="61"/>
      <c r="G79" s="61"/>
      <c r="H79" s="61"/>
      <c r="I79" s="62" t="n">
        <f aca="false">I78*95%</f>
        <v>925.4995</v>
      </c>
      <c r="J79" s="2"/>
      <c r="K79" s="2"/>
      <c r="L79" s="2"/>
    </row>
    <row r="80" customFormat="false" ht="51.75" hidden="false" customHeight="true" outlineLevel="0" collapsed="false">
      <c r="A80" s="51"/>
      <c r="B80" s="51"/>
      <c r="C80" s="51"/>
      <c r="D80" s="51"/>
      <c r="E80" s="51"/>
      <c r="F80" s="51"/>
      <c r="G80" s="51"/>
      <c r="H80" s="51"/>
      <c r="I80" s="114"/>
      <c r="J80" s="51"/>
      <c r="K80" s="51"/>
      <c r="L80" s="51"/>
      <c r="M80" s="15"/>
      <c r="N80" s="15"/>
    </row>
    <row r="81" customFormat="false" ht="29.25" hidden="false" customHeight="true" outlineLevel="0" collapsed="false">
      <c r="A81" s="64" t="s">
        <v>144</v>
      </c>
      <c r="B81" s="64"/>
      <c r="C81" s="64"/>
      <c r="D81" s="64"/>
      <c r="E81" s="64"/>
      <c r="F81" s="64"/>
      <c r="G81" s="64"/>
      <c r="H81" s="65" t="s">
        <v>145</v>
      </c>
      <c r="I81" s="65"/>
      <c r="J81" s="51"/>
      <c r="K81" s="51"/>
      <c r="L81" s="51"/>
      <c r="M81" s="15"/>
      <c r="N81" s="15"/>
    </row>
    <row r="82" customFormat="false" ht="29.25" hidden="false" customHeight="true" outlineLevel="0" collapsed="false">
      <c r="A82" s="69"/>
      <c r="B82" s="69"/>
      <c r="C82" s="69"/>
      <c r="D82" s="69"/>
      <c r="E82" s="69"/>
      <c r="F82" s="69"/>
      <c r="G82" s="69"/>
      <c r="H82" s="69"/>
      <c r="I82" s="69"/>
      <c r="J82" s="51"/>
      <c r="K82" s="51"/>
      <c r="L82" s="51"/>
      <c r="M82" s="15"/>
      <c r="N82" s="15"/>
    </row>
    <row r="83" customFormat="false" ht="18.75" hidden="false" customHeight="false" outlineLevel="0" collapsed="false">
      <c r="A83" s="51"/>
      <c r="B83" s="51"/>
      <c r="C83" s="51"/>
      <c r="D83" s="51"/>
      <c r="E83" s="51"/>
      <c r="F83" s="15"/>
      <c r="G83" s="51"/>
      <c r="H83" s="51"/>
      <c r="I83" s="24"/>
      <c r="J83" s="51"/>
      <c r="K83" s="51"/>
      <c r="L83" s="51"/>
      <c r="M83" s="15"/>
      <c r="N83" s="15"/>
    </row>
    <row r="84" customFormat="false" ht="18.75" hidden="false" customHeight="false" outlineLevel="0" collapsed="false">
      <c r="A84" s="51"/>
      <c r="B84" s="51"/>
      <c r="C84" s="51"/>
      <c r="D84" s="51"/>
      <c r="E84" s="51"/>
      <c r="F84" s="51"/>
      <c r="G84" s="51"/>
      <c r="H84" s="51"/>
      <c r="I84" s="24"/>
      <c r="J84" s="2"/>
      <c r="K84" s="2"/>
      <c r="L84" s="2"/>
    </row>
    <row r="85" customFormat="false" ht="18.75" hidden="false" customHeight="false" outlineLevel="0" collapsed="false">
      <c r="A85" s="51"/>
      <c r="B85" s="51"/>
      <c r="C85" s="51"/>
      <c r="D85" s="51"/>
      <c r="E85" s="51"/>
      <c r="F85" s="51"/>
      <c r="G85" s="51"/>
      <c r="H85" s="51"/>
      <c r="I85" s="24"/>
    </row>
    <row r="86" customFormat="false" ht="18.75" hidden="false" customHeight="false" outlineLevel="0" collapsed="false">
      <c r="A86" s="2"/>
      <c r="B86" s="2"/>
      <c r="C86" s="2"/>
      <c r="D86" s="2"/>
      <c r="E86" s="2"/>
      <c r="F86" s="2"/>
      <c r="G86" s="2"/>
      <c r="H86" s="2"/>
      <c r="I86" s="107"/>
    </row>
    <row r="1048576" customFormat="false" ht="12.8" hidden="false" customHeight="false" outlineLevel="0" collapsed="false"/>
  </sheetData>
  <mergeCells count="47">
    <mergeCell ref="G1:I1"/>
    <mergeCell ref="A3:I3"/>
    <mergeCell ref="B5:I5"/>
    <mergeCell ref="A6:A11"/>
    <mergeCell ref="B6:H6"/>
    <mergeCell ref="B7:H7"/>
    <mergeCell ref="B8:H8"/>
    <mergeCell ref="B9:H9"/>
    <mergeCell ref="B10:H10"/>
    <mergeCell ref="B11:H11"/>
    <mergeCell ref="B12:H12"/>
    <mergeCell ref="A13:A20"/>
    <mergeCell ref="B13:H13"/>
    <mergeCell ref="B14:H14"/>
    <mergeCell ref="B15:H15"/>
    <mergeCell ref="B16:H16"/>
    <mergeCell ref="B17:H17"/>
    <mergeCell ref="B18:H18"/>
    <mergeCell ref="B19:H19"/>
    <mergeCell ref="B20:H20"/>
    <mergeCell ref="B21:I21"/>
    <mergeCell ref="A22:A74"/>
    <mergeCell ref="B22:H22"/>
    <mergeCell ref="B25:H25"/>
    <mergeCell ref="B28:H28"/>
    <mergeCell ref="B31:H31"/>
    <mergeCell ref="B34:H34"/>
    <mergeCell ref="B37:H37"/>
    <mergeCell ref="B40:H40"/>
    <mergeCell ref="B43:H43"/>
    <mergeCell ref="B46:H46"/>
    <mergeCell ref="B49:H49"/>
    <mergeCell ref="B52:H52"/>
    <mergeCell ref="B55:H55"/>
    <mergeCell ref="B58:H58"/>
    <mergeCell ref="B61:H61"/>
    <mergeCell ref="B64:H64"/>
    <mergeCell ref="B67:H67"/>
    <mergeCell ref="B70:H70"/>
    <mergeCell ref="B73:G73"/>
    <mergeCell ref="B74:H74"/>
    <mergeCell ref="A76:G77"/>
    <mergeCell ref="A78:H78"/>
    <mergeCell ref="A79:H79"/>
    <mergeCell ref="A81:E81"/>
    <mergeCell ref="H81:I81"/>
    <mergeCell ref="A82:I82"/>
  </mergeCells>
  <printOptions headings="false" gridLines="false" gridLinesSet="true" horizontalCentered="true" verticalCentered="false"/>
  <pageMargins left="1.18125" right="0.39375" top="0.433333333333333" bottom="1.18125" header="0.511805555555555" footer="0.511805555555555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N12" activeCellId="0" sqref="N12"/>
    </sheetView>
  </sheetViews>
  <sheetFormatPr defaultColWidth="9.12890625" defaultRowHeight="18.75" zeroHeight="false" outlineLevelRow="1" outlineLevelCol="0"/>
  <cols>
    <col collapsed="false" customWidth="true" hidden="false" outlineLevel="0" max="1" min="1" style="115" width="2.42"/>
    <col collapsed="false" customWidth="true" hidden="false" outlineLevel="0" max="2" min="2" style="115" width="13.43"/>
    <col collapsed="false" customWidth="true" hidden="false" outlineLevel="0" max="4" min="3" style="115" width="17.86"/>
    <col collapsed="false" customWidth="true" hidden="false" outlineLevel="0" max="5" min="5" style="115" width="14.43"/>
    <col collapsed="false" customWidth="true" hidden="false" outlineLevel="0" max="6" min="6" style="115" width="11.3"/>
    <col collapsed="false" customWidth="true" hidden="false" outlineLevel="0" max="7" min="7" style="115" width="16.14"/>
    <col collapsed="false" customWidth="true" hidden="false" outlineLevel="0" max="8" min="8" style="115" width="19.71"/>
    <col collapsed="false" customWidth="true" hidden="false" outlineLevel="0" max="9" min="9" style="115" width="18.71"/>
    <col collapsed="false" customWidth="false" hidden="false" outlineLevel="0" max="10" min="10" style="115" width="9.13"/>
    <col collapsed="false" customWidth="true" hidden="true" outlineLevel="0" max="11" min="11" style="115" width="11.52"/>
    <col collapsed="false" customWidth="false" hidden="false" outlineLevel="0" max="1024" min="12" style="115" width="9.13"/>
  </cols>
  <sheetData>
    <row r="1" customFormat="false" ht="81.75" hidden="false" customHeight="true" outlineLevel="0" collapsed="false">
      <c r="A1" s="2"/>
      <c r="B1" s="2"/>
      <c r="C1" s="2"/>
      <c r="D1" s="2"/>
      <c r="E1" s="2"/>
      <c r="F1" s="2"/>
      <c r="G1" s="116" t="s">
        <v>162</v>
      </c>
      <c r="H1" s="116"/>
      <c r="I1" s="116"/>
      <c r="J1" s="2"/>
      <c r="K1" s="2"/>
    </row>
    <row r="2" customFormat="false" ht="9" hidden="false" customHeight="true" outlineLevel="0" collapsed="false">
      <c r="A2" s="2"/>
      <c r="B2" s="2"/>
      <c r="C2" s="2"/>
      <c r="D2" s="2"/>
      <c r="E2" s="2"/>
      <c r="F2" s="2"/>
      <c r="G2" s="117"/>
      <c r="H2" s="33"/>
      <c r="I2" s="33"/>
      <c r="J2" s="2"/>
      <c r="K2" s="2"/>
    </row>
    <row r="3" customFormat="false" ht="81.75" hidden="false" customHeight="true" outlineLevel="0" collapsed="false">
      <c r="A3" s="76" t="s">
        <v>163</v>
      </c>
      <c r="B3" s="76"/>
      <c r="C3" s="76"/>
      <c r="D3" s="76"/>
      <c r="E3" s="76"/>
      <c r="F3" s="76"/>
      <c r="G3" s="76"/>
      <c r="H3" s="76"/>
      <c r="I3" s="76"/>
      <c r="J3" s="2"/>
      <c r="K3" s="2"/>
    </row>
    <row r="4" customFormat="false" ht="9" hidden="false" customHeight="true" outlineLevel="0" collapsed="false">
      <c r="A4" s="2"/>
      <c r="B4" s="2"/>
      <c r="C4" s="2"/>
      <c r="D4" s="118"/>
      <c r="E4" s="118"/>
      <c r="F4" s="119"/>
      <c r="G4" s="118"/>
      <c r="H4" s="6"/>
      <c r="I4" s="6"/>
      <c r="J4" s="2"/>
      <c r="K4" s="2"/>
    </row>
    <row r="5" customFormat="false" ht="19.5" hidden="false" customHeight="true" outlineLevel="0" collapsed="false">
      <c r="A5" s="10" t="n">
        <v>1</v>
      </c>
      <c r="B5" s="9" t="s">
        <v>2</v>
      </c>
      <c r="C5" s="9"/>
      <c r="D5" s="9"/>
      <c r="E5" s="9"/>
      <c r="F5" s="9"/>
      <c r="G5" s="9"/>
      <c r="H5" s="9"/>
      <c r="I5" s="9"/>
      <c r="J5" s="2"/>
      <c r="K5" s="2"/>
    </row>
    <row r="6" customFormat="false" ht="18.75" hidden="false" customHeight="false" outlineLevel="0" collapsed="false">
      <c r="A6" s="10"/>
      <c r="B6" s="120" t="s">
        <v>3</v>
      </c>
      <c r="C6" s="120"/>
      <c r="D6" s="120"/>
      <c r="E6" s="120"/>
      <c r="F6" s="120"/>
      <c r="G6" s="120"/>
      <c r="H6" s="120"/>
      <c r="I6" s="121" t="s">
        <v>148</v>
      </c>
      <c r="J6" s="2"/>
      <c r="K6" s="2"/>
    </row>
    <row r="7" customFormat="false" ht="18.75" hidden="false" customHeight="false" outlineLevel="0" collapsed="false">
      <c r="A7" s="10"/>
      <c r="B7" s="122" t="s">
        <v>5</v>
      </c>
      <c r="C7" s="122"/>
      <c r="D7" s="122"/>
      <c r="E7" s="122"/>
      <c r="F7" s="122"/>
      <c r="G7" s="122"/>
      <c r="H7" s="122"/>
      <c r="I7" s="123" t="s">
        <v>149</v>
      </c>
      <c r="J7" s="2"/>
      <c r="K7" s="2"/>
    </row>
    <row r="8" customFormat="false" ht="18.75" hidden="false" customHeight="false" outlineLevel="0" collapsed="false">
      <c r="A8" s="10"/>
      <c r="B8" s="122" t="s">
        <v>7</v>
      </c>
      <c r="C8" s="122"/>
      <c r="D8" s="122"/>
      <c r="E8" s="122"/>
      <c r="F8" s="122"/>
      <c r="G8" s="122"/>
      <c r="H8" s="122"/>
      <c r="I8" s="124" t="n">
        <v>7150</v>
      </c>
      <c r="J8" s="2"/>
      <c r="K8" s="2"/>
    </row>
    <row r="9" customFormat="false" ht="18.75" hidden="false" customHeight="false" outlineLevel="0" collapsed="false">
      <c r="A9" s="10"/>
      <c r="B9" s="122" t="s">
        <v>150</v>
      </c>
      <c r="C9" s="122"/>
      <c r="D9" s="122"/>
      <c r="E9" s="122"/>
      <c r="F9" s="122"/>
      <c r="G9" s="122"/>
      <c r="H9" s="122"/>
      <c r="I9" s="14" t="n">
        <v>1650000</v>
      </c>
      <c r="J9" s="2"/>
      <c r="K9" s="2"/>
    </row>
    <row r="10" customFormat="false" ht="18.75" hidden="false" customHeight="false" outlineLevel="0" collapsed="false">
      <c r="A10" s="10"/>
      <c r="B10" s="122" t="s">
        <v>9</v>
      </c>
      <c r="C10" s="122"/>
      <c r="D10" s="122"/>
      <c r="E10" s="122"/>
      <c r="F10" s="122"/>
      <c r="G10" s="122"/>
      <c r="H10" s="122"/>
      <c r="I10" s="123" t="s">
        <v>151</v>
      </c>
      <c r="J10" s="2"/>
      <c r="K10" s="2"/>
    </row>
    <row r="11" customFormat="false" ht="19.5" hidden="false" customHeight="false" outlineLevel="0" collapsed="false">
      <c r="A11" s="10"/>
      <c r="B11" s="125" t="s">
        <v>11</v>
      </c>
      <c r="C11" s="125"/>
      <c r="D11" s="125"/>
      <c r="E11" s="125"/>
      <c r="F11" s="125"/>
      <c r="G11" s="125"/>
      <c r="H11" s="125"/>
      <c r="I11" s="126" t="s">
        <v>152</v>
      </c>
      <c r="J11" s="2"/>
      <c r="K11" s="2"/>
    </row>
    <row r="12" customFormat="false" ht="19.5" hidden="false" customHeight="false" outlineLevel="0" collapsed="false">
      <c r="A12" s="8" t="n">
        <v>2</v>
      </c>
      <c r="B12" s="127" t="s">
        <v>13</v>
      </c>
      <c r="C12" s="127"/>
      <c r="D12" s="127"/>
      <c r="E12" s="127"/>
      <c r="F12" s="127"/>
      <c r="G12" s="127"/>
      <c r="H12" s="127"/>
      <c r="I12" s="127"/>
      <c r="J12" s="2"/>
      <c r="K12" s="2"/>
    </row>
    <row r="13" customFormat="false" ht="17.35" hidden="false" customHeight="false" outlineLevel="0" collapsed="false">
      <c r="A13" s="128"/>
      <c r="B13" s="11" t="s">
        <v>14</v>
      </c>
      <c r="C13" s="11"/>
      <c r="D13" s="11"/>
      <c r="E13" s="11"/>
      <c r="F13" s="11"/>
      <c r="G13" s="11"/>
      <c r="H13" s="11"/>
      <c r="I13" s="129" t="n">
        <v>16</v>
      </c>
      <c r="J13" s="2"/>
      <c r="K13" s="2"/>
    </row>
    <row r="14" customFormat="false" ht="17.35" hidden="false" customHeight="false" outlineLevel="0" collapsed="false">
      <c r="A14" s="128"/>
      <c r="B14" s="122" t="s">
        <v>153</v>
      </c>
      <c r="C14" s="122"/>
      <c r="D14" s="122"/>
      <c r="E14" s="122"/>
      <c r="F14" s="122"/>
      <c r="G14" s="122"/>
      <c r="H14" s="122"/>
      <c r="I14" s="123" t="n">
        <v>4</v>
      </c>
      <c r="J14" s="2"/>
      <c r="K14" s="2"/>
    </row>
    <row r="15" customFormat="false" ht="17.35" hidden="false" customHeight="false" outlineLevel="0" collapsed="false">
      <c r="A15" s="128"/>
      <c r="B15" s="11" t="s">
        <v>154</v>
      </c>
      <c r="C15" s="11"/>
      <c r="D15" s="11"/>
      <c r="E15" s="11"/>
      <c r="F15" s="11"/>
      <c r="G15" s="11"/>
      <c r="H15" s="11"/>
      <c r="I15" s="123" t="n">
        <f aca="false">I13*2</f>
        <v>32</v>
      </c>
      <c r="J15" s="2"/>
      <c r="K15" s="2"/>
    </row>
    <row r="16" customFormat="false" ht="17.35" hidden="false" customHeight="false" outlineLevel="0" collapsed="false">
      <c r="A16" s="128"/>
      <c r="B16" s="122" t="s">
        <v>155</v>
      </c>
      <c r="C16" s="122"/>
      <c r="D16" s="122"/>
      <c r="E16" s="122"/>
      <c r="F16" s="122"/>
      <c r="G16" s="122"/>
      <c r="H16" s="122"/>
      <c r="I16" s="123" t="n">
        <v>3</v>
      </c>
      <c r="J16" s="2"/>
      <c r="K16" s="2"/>
    </row>
    <row r="17" customFormat="false" ht="17.35" hidden="false" customHeight="false" outlineLevel="0" collapsed="false">
      <c r="A17" s="128"/>
      <c r="B17" s="122" t="s">
        <v>156</v>
      </c>
      <c r="C17" s="122"/>
      <c r="D17" s="122"/>
      <c r="E17" s="122"/>
      <c r="F17" s="122"/>
      <c r="G17" s="122"/>
      <c r="H17" s="122"/>
      <c r="I17" s="123" t="n">
        <v>2</v>
      </c>
      <c r="J17" s="2"/>
      <c r="K17" s="2"/>
    </row>
    <row r="18" customFormat="false" ht="17.35" hidden="false" customHeight="false" outlineLevel="0" collapsed="false">
      <c r="A18" s="128"/>
      <c r="B18" s="122" t="s">
        <v>20</v>
      </c>
      <c r="C18" s="122"/>
      <c r="D18" s="122"/>
      <c r="E18" s="122"/>
      <c r="F18" s="122"/>
      <c r="G18" s="122"/>
      <c r="H18" s="122"/>
      <c r="I18" s="123" t="n">
        <v>1</v>
      </c>
      <c r="J18" s="2"/>
      <c r="K18" s="2"/>
    </row>
    <row r="19" customFormat="false" ht="17.35" hidden="false" customHeight="false" outlineLevel="0" collapsed="false">
      <c r="A19" s="128"/>
      <c r="B19" s="122" t="s">
        <v>21</v>
      </c>
      <c r="C19" s="122"/>
      <c r="D19" s="122"/>
      <c r="E19" s="122"/>
      <c r="F19" s="122"/>
      <c r="G19" s="122"/>
      <c r="H19" s="122"/>
      <c r="I19" s="16" t="n">
        <f aca="false">((I15*I16)+I14)*365</f>
        <v>36500</v>
      </c>
      <c r="J19" s="2"/>
      <c r="K19" s="2"/>
    </row>
    <row r="20" customFormat="false" ht="17.35" hidden="false" customHeight="false" outlineLevel="0" collapsed="false">
      <c r="A20" s="128"/>
      <c r="B20" s="125" t="s">
        <v>22</v>
      </c>
      <c r="C20" s="125"/>
      <c r="D20" s="125"/>
      <c r="E20" s="125"/>
      <c r="F20" s="125"/>
      <c r="G20" s="125"/>
      <c r="H20" s="125"/>
      <c r="I20" s="86" t="n">
        <v>25.4</v>
      </c>
      <c r="J20" s="2"/>
      <c r="K20" s="2"/>
    </row>
    <row r="21" customFormat="false" ht="19.5" hidden="false" customHeight="false" outlineLevel="0" collapsed="false">
      <c r="A21" s="8" t="n">
        <v>3</v>
      </c>
      <c r="B21" s="87" t="s">
        <v>164</v>
      </c>
      <c r="C21" s="87"/>
      <c r="D21" s="87"/>
      <c r="E21" s="87"/>
      <c r="F21" s="87"/>
      <c r="G21" s="87"/>
      <c r="H21" s="87"/>
      <c r="I21" s="87"/>
      <c r="J21" s="2"/>
      <c r="K21" s="2"/>
    </row>
    <row r="22" customFormat="false" ht="18.75" hidden="false" customHeight="false" outlineLevel="0" collapsed="false">
      <c r="A22" s="130"/>
      <c r="B22" s="131" t="s">
        <v>24</v>
      </c>
      <c r="C22" s="131"/>
      <c r="D22" s="131"/>
      <c r="E22" s="131"/>
      <c r="F22" s="131"/>
      <c r="G22" s="131"/>
      <c r="H22" s="131"/>
      <c r="I22" s="132" t="n">
        <v>13.1</v>
      </c>
      <c r="J22" s="2"/>
      <c r="K22" s="2"/>
    </row>
    <row r="23" customFormat="false" ht="168.75" hidden="true" customHeight="false" outlineLevel="1" collapsed="false">
      <c r="A23" s="130"/>
      <c r="B23" s="89" t="s">
        <v>25</v>
      </c>
      <c r="C23" s="90" t="s">
        <v>26</v>
      </c>
      <c r="D23" s="90" t="s">
        <v>27</v>
      </c>
      <c r="E23" s="90" t="s">
        <v>28</v>
      </c>
      <c r="F23" s="90" t="s">
        <v>29</v>
      </c>
      <c r="G23" s="90" t="s">
        <v>30</v>
      </c>
      <c r="H23" s="91" t="s">
        <v>31</v>
      </c>
      <c r="I23" s="133" t="s">
        <v>32</v>
      </c>
      <c r="J23" s="33"/>
      <c r="K23" s="33"/>
    </row>
    <row r="24" customFormat="false" ht="18.75" hidden="true" customHeight="false" outlineLevel="1" collapsed="false">
      <c r="A24" s="130"/>
      <c r="B24" s="93" t="n">
        <f aca="false">I19</f>
        <v>36500</v>
      </c>
      <c r="C24" s="94" t="n">
        <v>23.81</v>
      </c>
      <c r="D24" s="94" t="n">
        <v>30.5</v>
      </c>
      <c r="E24" s="94" t="n">
        <f aca="false">C24/100</f>
        <v>0.2381</v>
      </c>
      <c r="F24" s="94" t="n">
        <f aca="false">B24/I16</f>
        <v>12166.6666666667</v>
      </c>
      <c r="G24" s="94" t="n">
        <f aca="false">F24*E24</f>
        <v>2896.88333333333</v>
      </c>
      <c r="H24" s="95" t="n">
        <f aca="false">G24*D24</f>
        <v>88354.9416666667</v>
      </c>
      <c r="I24" s="134" t="n">
        <f aca="false">H24/F24</f>
        <v>7.26205</v>
      </c>
      <c r="J24" s="33"/>
      <c r="K24" s="33"/>
    </row>
    <row r="25" customFormat="false" ht="18.75" hidden="false" customHeight="false" outlineLevel="0" collapsed="false">
      <c r="A25" s="130"/>
      <c r="B25" s="96" t="s">
        <v>33</v>
      </c>
      <c r="C25" s="96"/>
      <c r="D25" s="96"/>
      <c r="E25" s="96"/>
      <c r="F25" s="96"/>
      <c r="G25" s="96"/>
      <c r="H25" s="96"/>
      <c r="I25" s="134" t="n">
        <v>0.87</v>
      </c>
      <c r="J25" s="2"/>
      <c r="K25" s="2"/>
    </row>
    <row r="26" customFormat="false" ht="168.75" hidden="true" customHeight="false" outlineLevel="1" collapsed="false">
      <c r="A26" s="130"/>
      <c r="B26" s="89" t="s">
        <v>25</v>
      </c>
      <c r="C26" s="90" t="s">
        <v>34</v>
      </c>
      <c r="D26" s="90" t="s">
        <v>30</v>
      </c>
      <c r="E26" s="90" t="s">
        <v>35</v>
      </c>
      <c r="F26" s="90" t="s">
        <v>29</v>
      </c>
      <c r="G26" s="90" t="s">
        <v>36</v>
      </c>
      <c r="H26" s="91" t="s">
        <v>37</v>
      </c>
      <c r="I26" s="133" t="s">
        <v>38</v>
      </c>
      <c r="J26" s="33"/>
      <c r="K26" s="33"/>
    </row>
    <row r="27" customFormat="false" ht="18.75" hidden="true" customHeight="false" outlineLevel="1" collapsed="false">
      <c r="A27" s="130"/>
      <c r="B27" s="93" t="n">
        <f aca="false">B24</f>
        <v>36500</v>
      </c>
      <c r="C27" s="94" t="n">
        <v>2.8</v>
      </c>
      <c r="D27" s="94" t="n">
        <f aca="false">G24</f>
        <v>2896.88333333333</v>
      </c>
      <c r="E27" s="94" t="n">
        <f aca="false">D27*C27/100</f>
        <v>81.1127333333333</v>
      </c>
      <c r="F27" s="94" t="n">
        <f aca="false">F24</f>
        <v>12166.6666666667</v>
      </c>
      <c r="G27" s="94" t="n">
        <f aca="false">E27/F27</f>
        <v>0.0066668</v>
      </c>
      <c r="H27" s="95" t="n">
        <v>120</v>
      </c>
      <c r="I27" s="134" t="n">
        <f aca="false">G27*H27</f>
        <v>0.800016</v>
      </c>
      <c r="J27" s="2"/>
      <c r="K27" s="2"/>
    </row>
    <row r="28" customFormat="false" ht="18.75" hidden="false" customHeight="false" outlineLevel="0" collapsed="false">
      <c r="A28" s="130"/>
      <c r="B28" s="96" t="s">
        <v>39</v>
      </c>
      <c r="C28" s="96"/>
      <c r="D28" s="96"/>
      <c r="E28" s="96"/>
      <c r="F28" s="96"/>
      <c r="G28" s="96"/>
      <c r="H28" s="96"/>
      <c r="I28" s="134" t="n">
        <v>0.12</v>
      </c>
      <c r="J28" s="2"/>
      <c r="K28" s="2" t="s">
        <v>40</v>
      </c>
    </row>
    <row r="29" customFormat="false" ht="168.75" hidden="true" customHeight="false" outlineLevel="1" collapsed="false">
      <c r="A29" s="130"/>
      <c r="B29" s="89" t="s">
        <v>25</v>
      </c>
      <c r="C29" s="90" t="s">
        <v>41</v>
      </c>
      <c r="D29" s="90" t="s">
        <v>30</v>
      </c>
      <c r="E29" s="90" t="s">
        <v>42</v>
      </c>
      <c r="F29" s="90" t="s">
        <v>29</v>
      </c>
      <c r="G29" s="90" t="s">
        <v>43</v>
      </c>
      <c r="H29" s="91" t="s">
        <v>44</v>
      </c>
      <c r="I29" s="133" t="s">
        <v>45</v>
      </c>
      <c r="J29" s="2"/>
      <c r="K29" s="2"/>
    </row>
    <row r="30" customFormat="false" ht="18.75" hidden="true" customHeight="false" outlineLevel="1" collapsed="false">
      <c r="A30" s="130"/>
      <c r="B30" s="93" t="n">
        <f aca="false">B27</f>
        <v>36500</v>
      </c>
      <c r="C30" s="94" t="n">
        <v>0.4</v>
      </c>
      <c r="D30" s="94" t="n">
        <f aca="false">G24</f>
        <v>2896.88333333333</v>
      </c>
      <c r="E30" s="94" t="n">
        <f aca="false">D30*C30/100</f>
        <v>11.5875333333333</v>
      </c>
      <c r="F30" s="94" t="n">
        <f aca="false">F24</f>
        <v>12166.6666666667</v>
      </c>
      <c r="G30" s="94" t="n">
        <f aca="false">E30/F30</f>
        <v>0.0009524</v>
      </c>
      <c r="H30" s="95" t="n">
        <v>115</v>
      </c>
      <c r="I30" s="134" t="n">
        <f aca="false">G30*H30</f>
        <v>0.109526</v>
      </c>
      <c r="J30" s="2"/>
      <c r="K30" s="2"/>
    </row>
    <row r="31" customFormat="false" ht="18.75" hidden="false" customHeight="false" outlineLevel="0" collapsed="false">
      <c r="A31" s="130"/>
      <c r="B31" s="96" t="s">
        <v>46</v>
      </c>
      <c r="C31" s="96"/>
      <c r="D31" s="96"/>
      <c r="E31" s="96"/>
      <c r="F31" s="96"/>
      <c r="G31" s="96"/>
      <c r="H31" s="96"/>
      <c r="I31" s="134" t="n">
        <f aca="false">I33</f>
        <v>0.0269053</v>
      </c>
      <c r="J31" s="2"/>
      <c r="K31" s="2"/>
    </row>
    <row r="32" customFormat="false" ht="206.25" hidden="true" customHeight="false" outlineLevel="1" collapsed="false">
      <c r="A32" s="130"/>
      <c r="B32" s="89" t="s">
        <v>25</v>
      </c>
      <c r="C32" s="90" t="s">
        <v>47</v>
      </c>
      <c r="D32" s="90" t="s">
        <v>30</v>
      </c>
      <c r="E32" s="90" t="s">
        <v>48</v>
      </c>
      <c r="F32" s="90" t="s">
        <v>29</v>
      </c>
      <c r="G32" s="90" t="s">
        <v>49</v>
      </c>
      <c r="H32" s="91" t="s">
        <v>50</v>
      </c>
      <c r="I32" s="133" t="s">
        <v>51</v>
      </c>
      <c r="J32" s="2"/>
      <c r="K32" s="2"/>
    </row>
    <row r="33" customFormat="false" ht="18.75" hidden="true" customHeight="false" outlineLevel="1" collapsed="false">
      <c r="A33" s="130"/>
      <c r="B33" s="93" t="n">
        <f aca="false">B30</f>
        <v>36500</v>
      </c>
      <c r="C33" s="94" t="n">
        <v>0.1</v>
      </c>
      <c r="D33" s="94" t="n">
        <f aca="false">D30</f>
        <v>2896.88333333333</v>
      </c>
      <c r="E33" s="94" t="n">
        <f aca="false">D33*C33/100</f>
        <v>2.89688333333333</v>
      </c>
      <c r="F33" s="94" t="n">
        <f aca="false">F24</f>
        <v>12166.6666666667</v>
      </c>
      <c r="G33" s="94" t="n">
        <f aca="false">E33/F33</f>
        <v>0.0002381</v>
      </c>
      <c r="H33" s="95" t="n">
        <v>113</v>
      </c>
      <c r="I33" s="134" t="n">
        <f aca="false">G33*H33</f>
        <v>0.0269053</v>
      </c>
      <c r="J33" s="2"/>
      <c r="K33" s="2"/>
    </row>
    <row r="34" customFormat="false" ht="18.75" hidden="false" customHeight="false" outlineLevel="0" collapsed="false">
      <c r="A34" s="130"/>
      <c r="B34" s="96" t="s">
        <v>52</v>
      </c>
      <c r="C34" s="96"/>
      <c r="D34" s="96"/>
      <c r="E34" s="96"/>
      <c r="F34" s="96"/>
      <c r="G34" s="96"/>
      <c r="H34" s="96"/>
      <c r="I34" s="134" t="n">
        <v>0.06</v>
      </c>
      <c r="J34" s="2"/>
      <c r="K34" s="2"/>
    </row>
    <row r="35" customFormat="false" ht="243.75" hidden="true" customHeight="false" outlineLevel="1" collapsed="false">
      <c r="A35" s="130"/>
      <c r="B35" s="89" t="s">
        <v>25</v>
      </c>
      <c r="C35" s="90" t="s">
        <v>53</v>
      </c>
      <c r="D35" s="90" t="s">
        <v>30</v>
      </c>
      <c r="E35" s="90" t="s">
        <v>54</v>
      </c>
      <c r="F35" s="90" t="s">
        <v>29</v>
      </c>
      <c r="G35" s="90" t="s">
        <v>55</v>
      </c>
      <c r="H35" s="91" t="s">
        <v>56</v>
      </c>
      <c r="I35" s="133" t="s">
        <v>57</v>
      </c>
      <c r="J35" s="2"/>
      <c r="K35" s="2"/>
    </row>
    <row r="36" customFormat="false" ht="18.75" hidden="true" customHeight="false" outlineLevel="1" collapsed="false">
      <c r="A36" s="130"/>
      <c r="B36" s="93" t="n">
        <f aca="false">B33</f>
        <v>36500</v>
      </c>
      <c r="C36" s="94" t="n">
        <v>0.3</v>
      </c>
      <c r="D36" s="94" t="n">
        <f aca="false">D33</f>
        <v>2896.88333333333</v>
      </c>
      <c r="E36" s="94" t="n">
        <f aca="false">D36*C36/100</f>
        <v>8.69065</v>
      </c>
      <c r="F36" s="94" t="n">
        <f aca="false">F24</f>
        <v>12166.6666666667</v>
      </c>
      <c r="G36" s="94" t="n">
        <f aca="false">E36/F36</f>
        <v>0.0007143</v>
      </c>
      <c r="H36" s="95" t="n">
        <v>63</v>
      </c>
      <c r="I36" s="134" t="n">
        <f aca="false">G36*H36</f>
        <v>0.0450009</v>
      </c>
      <c r="J36" s="2"/>
      <c r="K36" s="2"/>
    </row>
    <row r="37" customFormat="false" ht="18.75" hidden="false" customHeight="false" outlineLevel="0" collapsed="false">
      <c r="A37" s="130"/>
      <c r="B37" s="96" t="s">
        <v>58</v>
      </c>
      <c r="C37" s="96"/>
      <c r="D37" s="96"/>
      <c r="E37" s="96"/>
      <c r="F37" s="96"/>
      <c r="G37" s="96"/>
      <c r="H37" s="96"/>
      <c r="I37" s="134" t="n">
        <v>2.76</v>
      </c>
      <c r="J37" s="2"/>
      <c r="K37" s="2"/>
    </row>
    <row r="38" customFormat="false" ht="187.5" hidden="true" customHeight="false" outlineLevel="1" collapsed="false">
      <c r="A38" s="130"/>
      <c r="B38" s="89" t="s">
        <v>25</v>
      </c>
      <c r="C38" s="90" t="s">
        <v>59</v>
      </c>
      <c r="D38" s="90" t="s">
        <v>60</v>
      </c>
      <c r="E38" s="90" t="s">
        <v>61</v>
      </c>
      <c r="F38" s="90" t="s">
        <v>62</v>
      </c>
      <c r="G38" s="90" t="s">
        <v>29</v>
      </c>
      <c r="H38" s="91" t="s">
        <v>63</v>
      </c>
      <c r="I38" s="133" t="s">
        <v>64</v>
      </c>
      <c r="J38" s="2"/>
      <c r="K38" s="2"/>
    </row>
    <row r="39" customFormat="false" ht="18.75" hidden="true" customHeight="false" outlineLevel="1" collapsed="false">
      <c r="A39" s="130"/>
      <c r="B39" s="93" t="n">
        <f aca="false">I19</f>
        <v>36500</v>
      </c>
      <c r="C39" s="94" t="n">
        <v>1</v>
      </c>
      <c r="D39" s="94" t="n">
        <v>7000</v>
      </c>
      <c r="E39" s="94" t="n">
        <f aca="false">(C39*D39*11)+(C39*D39*11)*22%</f>
        <v>93940</v>
      </c>
      <c r="F39" s="94" t="n">
        <f aca="false">E39/B39</f>
        <v>2.57369863013699</v>
      </c>
      <c r="G39" s="94" t="n">
        <f aca="false">F24</f>
        <v>12166.6666666667</v>
      </c>
      <c r="H39" s="95" t="n">
        <f aca="false">G39*F39</f>
        <v>31313.3333333333</v>
      </c>
      <c r="I39" s="134" t="n">
        <f aca="false">H39/G39</f>
        <v>2.57369863013699</v>
      </c>
      <c r="J39" s="2"/>
      <c r="K39" s="2"/>
    </row>
    <row r="40" customFormat="false" ht="18.75" hidden="false" customHeight="false" outlineLevel="0" collapsed="false">
      <c r="A40" s="130"/>
      <c r="B40" s="96" t="s">
        <v>65</v>
      </c>
      <c r="C40" s="96"/>
      <c r="D40" s="96"/>
      <c r="E40" s="96"/>
      <c r="F40" s="96"/>
      <c r="G40" s="96"/>
      <c r="H40" s="96"/>
      <c r="I40" s="134" t="n">
        <v>0.74</v>
      </c>
      <c r="J40" s="33"/>
      <c r="K40" s="33"/>
    </row>
    <row r="41" customFormat="false" ht="206.25" hidden="true" customHeight="false" outlineLevel="1" collapsed="false">
      <c r="A41" s="130"/>
      <c r="B41" s="89" t="s">
        <v>25</v>
      </c>
      <c r="C41" s="90" t="s">
        <v>59</v>
      </c>
      <c r="D41" s="90" t="s">
        <v>66</v>
      </c>
      <c r="E41" s="90" t="s">
        <v>67</v>
      </c>
      <c r="F41" s="90" t="s">
        <v>68</v>
      </c>
      <c r="G41" s="90" t="s">
        <v>29</v>
      </c>
      <c r="H41" s="91" t="s">
        <v>69</v>
      </c>
      <c r="I41" s="133" t="s">
        <v>70</v>
      </c>
      <c r="J41" s="2"/>
      <c r="K41" s="2"/>
    </row>
    <row r="42" customFormat="false" ht="18.75" hidden="true" customHeight="false" outlineLevel="1" collapsed="false">
      <c r="A42" s="130"/>
      <c r="B42" s="93" t="n">
        <f aca="false">I19</f>
        <v>36500</v>
      </c>
      <c r="C42" s="94" t="n">
        <v>1</v>
      </c>
      <c r="D42" s="94" t="n">
        <v>1000</v>
      </c>
      <c r="E42" s="94" t="n">
        <f aca="false">(C42*D42*11)+(C42*D42*11)*22%</f>
        <v>13420</v>
      </c>
      <c r="F42" s="94" t="n">
        <f aca="false">E42/B42</f>
        <v>0.367671232876712</v>
      </c>
      <c r="G42" s="94" t="n">
        <f aca="false">F24</f>
        <v>12166.6666666667</v>
      </c>
      <c r="H42" s="95" t="n">
        <f aca="false">G42*F42</f>
        <v>4473.33333333333</v>
      </c>
      <c r="I42" s="134" t="n">
        <f aca="false">H42/G42</f>
        <v>0.367671232876712</v>
      </c>
      <c r="J42" s="33"/>
      <c r="K42" s="33"/>
    </row>
    <row r="43" customFormat="false" ht="18.75" hidden="false" customHeight="false" outlineLevel="0" collapsed="false">
      <c r="A43" s="130"/>
      <c r="B43" s="96" t="s">
        <v>71</v>
      </c>
      <c r="C43" s="96"/>
      <c r="D43" s="96"/>
      <c r="E43" s="96"/>
      <c r="F43" s="96"/>
      <c r="G43" s="96"/>
      <c r="H43" s="96"/>
      <c r="I43" s="134" t="n">
        <f aca="false">I45</f>
        <v>0.167123287671233</v>
      </c>
      <c r="J43" s="33"/>
      <c r="K43" s="33"/>
    </row>
    <row r="44" customFormat="false" ht="187.5" hidden="true" customHeight="false" outlineLevel="1" collapsed="false">
      <c r="A44" s="130"/>
      <c r="B44" s="89" t="s">
        <v>25</v>
      </c>
      <c r="C44" s="90" t="s">
        <v>59</v>
      </c>
      <c r="D44" s="90" t="s">
        <v>72</v>
      </c>
      <c r="E44" s="90" t="s">
        <v>73</v>
      </c>
      <c r="F44" s="90" t="s">
        <v>74</v>
      </c>
      <c r="G44" s="90" t="s">
        <v>29</v>
      </c>
      <c r="H44" s="91" t="s">
        <v>75</v>
      </c>
      <c r="I44" s="133" t="s">
        <v>76</v>
      </c>
      <c r="J44" s="33"/>
      <c r="K44" s="33"/>
    </row>
    <row r="45" customFormat="false" ht="18.75" hidden="true" customHeight="false" outlineLevel="1" collapsed="false">
      <c r="A45" s="130"/>
      <c r="B45" s="93" t="n">
        <f aca="false">I19</f>
        <v>36500</v>
      </c>
      <c r="C45" s="94" t="n">
        <v>2</v>
      </c>
      <c r="D45" s="94" t="n">
        <v>2500</v>
      </c>
      <c r="E45" s="94" t="n">
        <f aca="false">(C45*D45*1)+(C45*D45*1)*22%</f>
        <v>6100</v>
      </c>
      <c r="F45" s="94" t="n">
        <f aca="false">E45/B45</f>
        <v>0.167123287671233</v>
      </c>
      <c r="G45" s="94" t="n">
        <f aca="false">F24</f>
        <v>12166.6666666667</v>
      </c>
      <c r="H45" s="95" t="n">
        <f aca="false">G45*F45</f>
        <v>2033.33333333333</v>
      </c>
      <c r="I45" s="134" t="n">
        <f aca="false">H45/G45</f>
        <v>0.167123287671233</v>
      </c>
      <c r="J45" s="33"/>
      <c r="K45" s="33"/>
    </row>
    <row r="46" customFormat="false" ht="18.75" hidden="false" customHeight="false" outlineLevel="0" collapsed="false">
      <c r="A46" s="130"/>
      <c r="B46" s="96" t="s">
        <v>77</v>
      </c>
      <c r="C46" s="96"/>
      <c r="D46" s="96"/>
      <c r="E46" s="96"/>
      <c r="F46" s="96"/>
      <c r="G46" s="96"/>
      <c r="H46" s="96"/>
      <c r="I46" s="134" t="n">
        <v>0.1</v>
      </c>
      <c r="J46" s="33"/>
      <c r="K46" s="33"/>
    </row>
    <row r="47" customFormat="false" ht="187.5" hidden="true" customHeight="false" outlineLevel="1" collapsed="false">
      <c r="A47" s="130"/>
      <c r="B47" s="89" t="s">
        <v>25</v>
      </c>
      <c r="C47" s="90" t="s">
        <v>78</v>
      </c>
      <c r="D47" s="90" t="s">
        <v>79</v>
      </c>
      <c r="E47" s="90" t="s">
        <v>80</v>
      </c>
      <c r="F47" s="90" t="s">
        <v>81</v>
      </c>
      <c r="G47" s="90" t="s">
        <v>29</v>
      </c>
      <c r="H47" s="91" t="s">
        <v>82</v>
      </c>
      <c r="I47" s="133" t="s">
        <v>83</v>
      </c>
      <c r="J47" s="2"/>
      <c r="K47" s="2"/>
    </row>
    <row r="48" customFormat="false" ht="18.75" hidden="true" customHeight="false" outlineLevel="1" collapsed="false">
      <c r="A48" s="130"/>
      <c r="B48" s="93" t="n">
        <f aca="false">B42</f>
        <v>36500</v>
      </c>
      <c r="C48" s="94" t="n">
        <v>1</v>
      </c>
      <c r="D48" s="94" t="n">
        <v>250</v>
      </c>
      <c r="E48" s="94" t="n">
        <f aca="false">D48*12</f>
        <v>3000</v>
      </c>
      <c r="F48" s="94" t="n">
        <f aca="false">E48/B48</f>
        <v>0.0821917808219178</v>
      </c>
      <c r="G48" s="94" t="n">
        <f aca="false">F24</f>
        <v>12166.6666666667</v>
      </c>
      <c r="H48" s="95" t="n">
        <f aca="false">G48*F48</f>
        <v>1000</v>
      </c>
      <c r="I48" s="134" t="n">
        <f aca="false">H48/G48</f>
        <v>0.0821917808219178</v>
      </c>
      <c r="J48" s="2"/>
      <c r="K48" s="2"/>
    </row>
    <row r="49" customFormat="false" ht="18.75" hidden="false" customHeight="false" outlineLevel="0" collapsed="false">
      <c r="A49" s="130"/>
      <c r="B49" s="96" t="s">
        <v>84</v>
      </c>
      <c r="C49" s="96"/>
      <c r="D49" s="96"/>
      <c r="E49" s="96"/>
      <c r="F49" s="96"/>
      <c r="G49" s="96"/>
      <c r="H49" s="96"/>
      <c r="I49" s="134" t="n">
        <f aca="false">I51</f>
        <v>0.41174</v>
      </c>
      <c r="J49" s="2"/>
      <c r="K49" s="2"/>
    </row>
    <row r="50" customFormat="false" ht="168.75" hidden="true" customHeight="false" outlineLevel="1" collapsed="false">
      <c r="A50" s="130"/>
      <c r="B50" s="89" t="s">
        <v>25</v>
      </c>
      <c r="C50" s="90" t="s">
        <v>20</v>
      </c>
      <c r="D50" s="90" t="s">
        <v>85</v>
      </c>
      <c r="E50" s="90" t="s">
        <v>86</v>
      </c>
      <c r="F50" s="90" t="s">
        <v>87</v>
      </c>
      <c r="G50" s="90" t="s">
        <v>88</v>
      </c>
      <c r="H50" s="91" t="s">
        <v>89</v>
      </c>
      <c r="I50" s="133" t="s">
        <v>90</v>
      </c>
      <c r="J50" s="2"/>
      <c r="K50" s="2"/>
    </row>
    <row r="51" customFormat="false" ht="18.75" hidden="true" customHeight="false" outlineLevel="1" collapsed="false">
      <c r="A51" s="130"/>
      <c r="B51" s="93" t="n">
        <f aca="false">B48</f>
        <v>36500</v>
      </c>
      <c r="C51" s="94" t="n">
        <v>1</v>
      </c>
      <c r="D51" s="94" t="n">
        <v>7</v>
      </c>
      <c r="E51" s="94" t="n">
        <v>4325</v>
      </c>
      <c r="F51" s="94" t="n">
        <v>75000</v>
      </c>
      <c r="G51" s="94" t="n">
        <f aca="false">(D51*E51*C51)/F51*1.02</f>
        <v>0.41174</v>
      </c>
      <c r="H51" s="95" t="n">
        <f aca="false">G48*G51</f>
        <v>5009.50333333333</v>
      </c>
      <c r="I51" s="134" t="n">
        <f aca="false">H51/G48</f>
        <v>0.41174</v>
      </c>
      <c r="J51" s="2"/>
      <c r="K51" s="2"/>
    </row>
    <row r="52" customFormat="false" ht="18.75" hidden="false" customHeight="false" outlineLevel="0" collapsed="false">
      <c r="A52" s="130"/>
      <c r="B52" s="96" t="s">
        <v>157</v>
      </c>
      <c r="C52" s="96"/>
      <c r="D52" s="96"/>
      <c r="E52" s="96"/>
      <c r="F52" s="96"/>
      <c r="G52" s="96"/>
      <c r="H52" s="96"/>
      <c r="I52" s="134" t="n">
        <f aca="false">I54</f>
        <v>0.0871799716580066</v>
      </c>
      <c r="J52" s="2"/>
      <c r="K52" s="2"/>
    </row>
    <row r="53" customFormat="false" ht="168.75" hidden="true" customHeight="false" outlineLevel="1" collapsed="false">
      <c r="A53" s="130"/>
      <c r="B53" s="89" t="s">
        <v>25</v>
      </c>
      <c r="C53" s="90" t="s">
        <v>20</v>
      </c>
      <c r="D53" s="90" t="s">
        <v>92</v>
      </c>
      <c r="E53" s="90" t="s">
        <v>93</v>
      </c>
      <c r="F53" s="90" t="s">
        <v>94</v>
      </c>
      <c r="G53" s="90" t="s">
        <v>95</v>
      </c>
      <c r="H53" s="91" t="s">
        <v>89</v>
      </c>
      <c r="I53" s="133" t="s">
        <v>90</v>
      </c>
      <c r="J53" s="2"/>
      <c r="K53" s="2"/>
    </row>
    <row r="54" customFormat="false" ht="18.75" hidden="true" customHeight="false" outlineLevel="1" collapsed="false">
      <c r="A54" s="130"/>
      <c r="B54" s="93" t="n">
        <f aca="false">B51</f>
        <v>36500</v>
      </c>
      <c r="C54" s="94" t="n">
        <v>1</v>
      </c>
      <c r="D54" s="94" t="n">
        <v>2</v>
      </c>
      <c r="E54" s="94" t="n">
        <v>3845</v>
      </c>
      <c r="F54" s="94" t="n">
        <v>29</v>
      </c>
      <c r="G54" s="94" t="n">
        <f aca="false">(((D54*E54*C54)*12)/F54)/B54</f>
        <v>0.0871799716580066</v>
      </c>
      <c r="H54" s="95" t="n">
        <f aca="false">G54*G48</f>
        <v>1060.68965517241</v>
      </c>
      <c r="I54" s="134" t="n">
        <f aca="false">H54/G48</f>
        <v>0.0871799716580066</v>
      </c>
      <c r="J54" s="2"/>
      <c r="K54" s="2"/>
    </row>
    <row r="55" customFormat="false" ht="18.75" hidden="false" customHeight="false" outlineLevel="0" collapsed="false">
      <c r="A55" s="130"/>
      <c r="B55" s="96" t="s">
        <v>96</v>
      </c>
      <c r="C55" s="96"/>
      <c r="D55" s="96"/>
      <c r="E55" s="96"/>
      <c r="F55" s="96"/>
      <c r="G55" s="96"/>
      <c r="H55" s="96"/>
      <c r="I55" s="134" t="n">
        <v>0.61</v>
      </c>
      <c r="J55" s="2"/>
      <c r="K55" s="2"/>
    </row>
    <row r="56" customFormat="false" ht="225" hidden="true" customHeight="false" outlineLevel="1" collapsed="false">
      <c r="A56" s="130"/>
      <c r="B56" s="89" t="s">
        <v>25</v>
      </c>
      <c r="C56" s="90" t="s">
        <v>97</v>
      </c>
      <c r="D56" s="90" t="s">
        <v>98</v>
      </c>
      <c r="E56" s="90" t="s">
        <v>99</v>
      </c>
      <c r="F56" s="90" t="s">
        <v>100</v>
      </c>
      <c r="G56" s="90" t="s">
        <v>29</v>
      </c>
      <c r="H56" s="91" t="s">
        <v>101</v>
      </c>
      <c r="I56" s="133" t="s">
        <v>102</v>
      </c>
      <c r="J56" s="2"/>
      <c r="K56" s="2"/>
    </row>
    <row r="57" customFormat="false" ht="18.75" hidden="true" customHeight="false" outlineLevel="1" collapsed="false">
      <c r="A57" s="130"/>
      <c r="B57" s="93" t="n">
        <f aca="false">B51</f>
        <v>36500</v>
      </c>
      <c r="C57" s="94" t="n">
        <v>40</v>
      </c>
      <c r="D57" s="94" t="n">
        <v>28.5</v>
      </c>
      <c r="E57" s="94" t="n">
        <f aca="false">C57*D57*12</f>
        <v>13680</v>
      </c>
      <c r="F57" s="94" t="n">
        <f aca="false">E57/B57</f>
        <v>0.374794520547945</v>
      </c>
      <c r="G57" s="94" t="n">
        <f aca="false">F24</f>
        <v>12166.6666666667</v>
      </c>
      <c r="H57" s="95" t="n">
        <f aca="false">F57*G57</f>
        <v>4560</v>
      </c>
      <c r="I57" s="134" t="n">
        <f aca="false">H57/G57</f>
        <v>0.374794520547945</v>
      </c>
      <c r="J57" s="2"/>
      <c r="K57" s="2"/>
    </row>
    <row r="58" customFormat="false" ht="18.75" hidden="false" customHeight="false" outlineLevel="0" collapsed="false">
      <c r="A58" s="130"/>
      <c r="B58" s="96" t="s">
        <v>158</v>
      </c>
      <c r="C58" s="96"/>
      <c r="D58" s="96"/>
      <c r="E58" s="96"/>
      <c r="F58" s="96"/>
      <c r="G58" s="96"/>
      <c r="H58" s="96"/>
      <c r="I58" s="134" t="n">
        <v>0.03</v>
      </c>
      <c r="J58" s="2"/>
      <c r="K58" s="2"/>
    </row>
    <row r="59" customFormat="false" ht="131.25" hidden="true" customHeight="false" outlineLevel="1" collapsed="false">
      <c r="A59" s="130"/>
      <c r="B59" s="89" t="s">
        <v>25</v>
      </c>
      <c r="C59" s="90" t="s">
        <v>104</v>
      </c>
      <c r="D59" s="90" t="s">
        <v>105</v>
      </c>
      <c r="E59" s="90" t="s">
        <v>106</v>
      </c>
      <c r="F59" s="90" t="s">
        <v>107</v>
      </c>
      <c r="G59" s="90" t="s">
        <v>29</v>
      </c>
      <c r="H59" s="91" t="s">
        <v>108</v>
      </c>
      <c r="I59" s="133" t="s">
        <v>109</v>
      </c>
      <c r="J59" s="2"/>
      <c r="K59" s="2"/>
    </row>
    <row r="60" customFormat="false" ht="18.75" hidden="true" customHeight="false" outlineLevel="1" collapsed="false">
      <c r="A60" s="130"/>
      <c r="B60" s="93" t="n">
        <f aca="false">B54</f>
        <v>36500</v>
      </c>
      <c r="C60" s="94" t="n">
        <v>115</v>
      </c>
      <c r="D60" s="94" t="n">
        <f aca="false">B60/5000</f>
        <v>7.3</v>
      </c>
      <c r="E60" s="94" t="n">
        <f aca="false">C60*D60</f>
        <v>839.5</v>
      </c>
      <c r="F60" s="94" t="n">
        <f aca="false">E60/B60</f>
        <v>0.023</v>
      </c>
      <c r="G60" s="94" t="n">
        <f aca="false">F24</f>
        <v>12166.6666666667</v>
      </c>
      <c r="H60" s="95" t="n">
        <f aca="false">F60*G60</f>
        <v>279.833333333333</v>
      </c>
      <c r="I60" s="134" t="n">
        <f aca="false">H60/G60</f>
        <v>0.023</v>
      </c>
      <c r="J60" s="2"/>
      <c r="K60" s="2"/>
    </row>
    <row r="61" customFormat="false" ht="18.75" hidden="false" customHeight="false" outlineLevel="0" collapsed="false">
      <c r="A61" s="130"/>
      <c r="B61" s="96" t="s">
        <v>159</v>
      </c>
      <c r="C61" s="96"/>
      <c r="D61" s="96"/>
      <c r="E61" s="96"/>
      <c r="F61" s="96"/>
      <c r="G61" s="96"/>
      <c r="H61" s="96"/>
      <c r="I61" s="134" t="n">
        <v>0.04</v>
      </c>
      <c r="J61" s="2"/>
      <c r="K61" s="2"/>
    </row>
    <row r="62" customFormat="false" ht="131.25" hidden="true" customHeight="false" outlineLevel="1" collapsed="false">
      <c r="A62" s="130"/>
      <c r="B62" s="89" t="s">
        <v>25</v>
      </c>
      <c r="C62" s="90" t="s">
        <v>111</v>
      </c>
      <c r="D62" s="90" t="s">
        <v>112</v>
      </c>
      <c r="E62" s="90" t="s">
        <v>113</v>
      </c>
      <c r="F62" s="90" t="s">
        <v>114</v>
      </c>
      <c r="G62" s="90" t="s">
        <v>29</v>
      </c>
      <c r="H62" s="91" t="s">
        <v>115</v>
      </c>
      <c r="I62" s="133" t="s">
        <v>116</v>
      </c>
      <c r="J62" s="2"/>
      <c r="K62" s="2"/>
    </row>
    <row r="63" customFormat="false" ht="18.75" hidden="true" customHeight="false" outlineLevel="1" collapsed="false">
      <c r="A63" s="130"/>
      <c r="B63" s="93" t="n">
        <f aca="false">B57</f>
        <v>36500</v>
      </c>
      <c r="C63" s="94" t="n">
        <v>455</v>
      </c>
      <c r="D63" s="94" t="n">
        <f aca="false">B63/20000</f>
        <v>1.825</v>
      </c>
      <c r="E63" s="94" t="n">
        <f aca="false">C63*D63</f>
        <v>830.375</v>
      </c>
      <c r="F63" s="94" t="n">
        <f aca="false">E63/B63</f>
        <v>0.02275</v>
      </c>
      <c r="G63" s="94" t="n">
        <f aca="false">F24</f>
        <v>12166.6666666667</v>
      </c>
      <c r="H63" s="95" t="n">
        <f aca="false">F63*G63</f>
        <v>276.791666666667</v>
      </c>
      <c r="I63" s="134" t="n">
        <f aca="false">H63/G63</f>
        <v>0.02275</v>
      </c>
      <c r="J63" s="2"/>
      <c r="K63" s="2"/>
    </row>
    <row r="64" customFormat="false" ht="18.75" hidden="false" customHeight="false" outlineLevel="0" collapsed="false">
      <c r="A64" s="130"/>
      <c r="B64" s="96" t="s">
        <v>117</v>
      </c>
      <c r="C64" s="96"/>
      <c r="D64" s="96"/>
      <c r="E64" s="96"/>
      <c r="F64" s="96"/>
      <c r="G64" s="96"/>
      <c r="H64" s="96"/>
      <c r="I64" s="134" t="n">
        <v>1.68</v>
      </c>
      <c r="J64" s="2"/>
      <c r="K64" s="2"/>
    </row>
    <row r="65" customFormat="false" ht="225" hidden="true" customHeight="false" outlineLevel="1" collapsed="false">
      <c r="A65" s="130"/>
      <c r="B65" s="89" t="s">
        <v>25</v>
      </c>
      <c r="C65" s="90" t="s">
        <v>118</v>
      </c>
      <c r="D65" s="90" t="s">
        <v>119</v>
      </c>
      <c r="E65" s="90" t="s">
        <v>120</v>
      </c>
      <c r="F65" s="90" t="s">
        <v>121</v>
      </c>
      <c r="G65" s="90" t="s">
        <v>29</v>
      </c>
      <c r="H65" s="91" t="s">
        <v>122</v>
      </c>
      <c r="I65" s="133" t="s">
        <v>123</v>
      </c>
      <c r="J65" s="2"/>
      <c r="K65" s="2"/>
    </row>
    <row r="66" customFormat="false" ht="18.75" hidden="true" customHeight="false" outlineLevel="1" collapsed="false">
      <c r="A66" s="130"/>
      <c r="B66" s="93" t="n">
        <f aca="false">B54</f>
        <v>36500</v>
      </c>
      <c r="C66" s="94" t="n">
        <v>1336</v>
      </c>
      <c r="D66" s="94" t="n">
        <f aca="false">B66/1000</f>
        <v>36.5</v>
      </c>
      <c r="E66" s="94" t="n">
        <f aca="false">D66*C66</f>
        <v>48764</v>
      </c>
      <c r="F66" s="94" t="n">
        <f aca="false">E66/B66</f>
        <v>1.336</v>
      </c>
      <c r="G66" s="94" t="n">
        <f aca="false">F24</f>
        <v>12166.6666666667</v>
      </c>
      <c r="H66" s="95" t="n">
        <f aca="false">F66*G66</f>
        <v>16254.6666666667</v>
      </c>
      <c r="I66" s="134" t="n">
        <f aca="false">H66/G66</f>
        <v>1.336</v>
      </c>
      <c r="J66" s="2"/>
      <c r="K66" s="2"/>
    </row>
    <row r="67" customFormat="false" ht="18.75" hidden="false" customHeight="false" outlineLevel="0" collapsed="false">
      <c r="A67" s="130"/>
      <c r="B67" s="96" t="s">
        <v>124</v>
      </c>
      <c r="C67" s="96"/>
      <c r="D67" s="96"/>
      <c r="E67" s="96"/>
      <c r="F67" s="96"/>
      <c r="G67" s="96"/>
      <c r="H67" s="96"/>
      <c r="I67" s="134" t="n">
        <v>2.49</v>
      </c>
      <c r="J67" s="2"/>
      <c r="K67" s="2"/>
    </row>
    <row r="68" customFormat="false" ht="225" hidden="true" customHeight="false" outlineLevel="1" collapsed="false">
      <c r="A68" s="130"/>
      <c r="B68" s="89" t="s">
        <v>25</v>
      </c>
      <c r="C68" s="90" t="s">
        <v>20</v>
      </c>
      <c r="D68" s="90" t="s">
        <v>125</v>
      </c>
      <c r="E68" s="90" t="s">
        <v>126</v>
      </c>
      <c r="F68" s="90" t="s">
        <v>127</v>
      </c>
      <c r="G68" s="90" t="s">
        <v>29</v>
      </c>
      <c r="H68" s="91" t="s">
        <v>128</v>
      </c>
      <c r="I68" s="133" t="s">
        <v>129</v>
      </c>
      <c r="J68" s="2"/>
      <c r="K68" s="2"/>
    </row>
    <row r="69" customFormat="false" ht="18.75" hidden="true" customHeight="false" outlineLevel="1" collapsed="false">
      <c r="A69" s="130"/>
      <c r="B69" s="93" t="n">
        <f aca="false">B66</f>
        <v>36500</v>
      </c>
      <c r="C69" s="94" t="n">
        <v>1</v>
      </c>
      <c r="D69" s="94" t="n">
        <v>421400</v>
      </c>
      <c r="E69" s="94" t="n">
        <f aca="false">D69/6</f>
        <v>70233.3333333333</v>
      </c>
      <c r="F69" s="94" t="n">
        <f aca="false">E69/B69</f>
        <v>1.92420091324201</v>
      </c>
      <c r="G69" s="94" t="n">
        <f aca="false">F24</f>
        <v>12166.6666666667</v>
      </c>
      <c r="H69" s="95" t="n">
        <f aca="false">G69*F69</f>
        <v>23411.1111111111</v>
      </c>
      <c r="I69" s="134" t="n">
        <f aca="false">H69/G69</f>
        <v>1.92420091324201</v>
      </c>
      <c r="J69" s="2"/>
      <c r="K69" s="2"/>
    </row>
    <row r="70" customFormat="false" ht="18.75" hidden="false" customHeight="false" outlineLevel="0" collapsed="false">
      <c r="A70" s="130"/>
      <c r="B70" s="96" t="s">
        <v>130</v>
      </c>
      <c r="C70" s="96"/>
      <c r="D70" s="96"/>
      <c r="E70" s="96"/>
      <c r="F70" s="96"/>
      <c r="G70" s="96"/>
      <c r="H70" s="96"/>
      <c r="I70" s="134" t="n">
        <v>1.23</v>
      </c>
      <c r="J70" s="33"/>
      <c r="K70" s="33"/>
    </row>
    <row r="71" customFormat="false" ht="409.5" hidden="true" customHeight="false" outlineLevel="1" collapsed="false">
      <c r="A71" s="130"/>
      <c r="B71" s="89" t="s">
        <v>25</v>
      </c>
      <c r="C71" s="90" t="s">
        <v>131</v>
      </c>
      <c r="D71" s="90" t="s">
        <v>132</v>
      </c>
      <c r="E71" s="90" t="s">
        <v>133</v>
      </c>
      <c r="F71" s="90" t="s">
        <v>134</v>
      </c>
      <c r="G71" s="90" t="s">
        <v>29</v>
      </c>
      <c r="H71" s="91" t="s">
        <v>135</v>
      </c>
      <c r="I71" s="133" t="s">
        <v>136</v>
      </c>
      <c r="J71" s="2"/>
      <c r="K71" s="2"/>
    </row>
    <row r="72" customFormat="false" ht="18.75" hidden="true" customHeight="false" outlineLevel="1" collapsed="false">
      <c r="A72" s="130"/>
      <c r="B72" s="93" t="n">
        <f aca="false">B69</f>
        <v>36500</v>
      </c>
      <c r="C72" s="94" t="n">
        <v>1</v>
      </c>
      <c r="D72" s="94" t="n">
        <v>2205</v>
      </c>
      <c r="E72" s="94" t="n">
        <f aca="false">D72*12/C72</f>
        <v>26460</v>
      </c>
      <c r="F72" s="94" t="n">
        <f aca="false">E72/B72</f>
        <v>0.724931506849315</v>
      </c>
      <c r="G72" s="94" t="n">
        <f aca="false">F24</f>
        <v>12166.6666666667</v>
      </c>
      <c r="H72" s="95" t="n">
        <f aca="false">G72*F72</f>
        <v>8820</v>
      </c>
      <c r="I72" s="134" t="n">
        <f aca="false">H72/G72</f>
        <v>0.724931506849315</v>
      </c>
      <c r="J72" s="2"/>
      <c r="K72" s="2"/>
    </row>
    <row r="73" customFormat="false" ht="19.5" hidden="false" customHeight="false" outlineLevel="0" collapsed="false">
      <c r="A73" s="130"/>
      <c r="B73" s="135" t="s">
        <v>137</v>
      </c>
      <c r="C73" s="135"/>
      <c r="D73" s="135"/>
      <c r="E73" s="135"/>
      <c r="F73" s="135"/>
      <c r="G73" s="135"/>
      <c r="H73" s="46" t="n">
        <v>15</v>
      </c>
      <c r="I73" s="136" t="n">
        <f aca="false">K73*H73%</f>
        <v>3.67844228389939</v>
      </c>
      <c r="J73" s="2"/>
      <c r="K73" s="48" t="n">
        <f aca="false">I22+I25+I28+I31+I34+I37+I40+I43+I46+I49+I52+I55+I58+I61+I64+I67+I70</f>
        <v>24.5229485593292</v>
      </c>
    </row>
    <row r="74" customFormat="false" ht="20.25" hidden="false" customHeight="false" outlineLevel="0" collapsed="false">
      <c r="A74" s="130"/>
      <c r="B74" s="49" t="s">
        <v>138</v>
      </c>
      <c r="C74" s="49"/>
      <c r="D74" s="49"/>
      <c r="E74" s="49"/>
      <c r="F74" s="49"/>
      <c r="G74" s="49"/>
      <c r="H74" s="49"/>
      <c r="I74" s="137" t="n">
        <v>28.18</v>
      </c>
      <c r="J74" s="2"/>
      <c r="K74" s="48"/>
    </row>
    <row r="75" customFormat="false" ht="9" hidden="false" customHeight="true" outlineLevel="0" collapsed="false">
      <c r="A75" s="33"/>
      <c r="B75" s="33"/>
      <c r="C75" s="33"/>
      <c r="D75" s="33"/>
      <c r="E75" s="33"/>
      <c r="F75" s="33"/>
      <c r="G75" s="33"/>
      <c r="H75" s="33"/>
      <c r="I75" s="7"/>
      <c r="J75" s="2"/>
      <c r="K75" s="2"/>
    </row>
    <row r="76" customFormat="false" ht="18.75" hidden="false" customHeight="false" outlineLevel="0" collapsed="false">
      <c r="A76" s="53" t="s">
        <v>165</v>
      </c>
      <c r="B76" s="53"/>
      <c r="C76" s="53"/>
      <c r="D76" s="53"/>
      <c r="E76" s="53"/>
      <c r="F76" s="53"/>
      <c r="G76" s="53"/>
      <c r="H76" s="108" t="s">
        <v>140</v>
      </c>
      <c r="I76" s="109" t="n">
        <v>85</v>
      </c>
      <c r="J76" s="110"/>
      <c r="K76" s="110"/>
    </row>
    <row r="77" customFormat="false" ht="19.5" hidden="false" customHeight="false" outlineLevel="0" collapsed="false">
      <c r="A77" s="53"/>
      <c r="B77" s="53"/>
      <c r="C77" s="53"/>
      <c r="D77" s="53"/>
      <c r="E77" s="53"/>
      <c r="F77" s="53"/>
      <c r="G77" s="53"/>
      <c r="H77" s="138" t="s">
        <v>141</v>
      </c>
      <c r="I77" s="139" t="n">
        <f aca="false">I76*95%</f>
        <v>80.75</v>
      </c>
      <c r="J77" s="110"/>
      <c r="K77" s="110"/>
    </row>
    <row r="78" customFormat="false" ht="39" hidden="false" customHeight="true" outlineLevel="0" collapsed="false">
      <c r="A78" s="140" t="s">
        <v>160</v>
      </c>
      <c r="B78" s="140"/>
      <c r="C78" s="140"/>
      <c r="D78" s="140"/>
      <c r="E78" s="140"/>
      <c r="F78" s="140"/>
      <c r="G78" s="140"/>
      <c r="H78" s="140"/>
      <c r="I78" s="141" t="n">
        <v>939.47</v>
      </c>
      <c r="J78" s="33"/>
      <c r="K78" s="33"/>
    </row>
    <row r="79" customFormat="false" ht="39" hidden="false" customHeight="true" outlineLevel="0" collapsed="false">
      <c r="A79" s="142" t="s">
        <v>161</v>
      </c>
      <c r="B79" s="142"/>
      <c r="C79" s="142"/>
      <c r="D79" s="142"/>
      <c r="E79" s="142"/>
      <c r="F79" s="142"/>
      <c r="G79" s="142"/>
      <c r="H79" s="142"/>
      <c r="I79" s="143" t="n">
        <f aca="false">I78*95%</f>
        <v>892.4965</v>
      </c>
      <c r="J79" s="2"/>
      <c r="K79" s="2"/>
    </row>
    <row r="80" customFormat="false" ht="50.9" hidden="false" customHeight="true" outlineLevel="0" collapsed="false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144"/>
      <c r="M80" s="144"/>
      <c r="N80" s="144"/>
    </row>
    <row r="81" customFormat="false" ht="30.75" hidden="false" customHeight="true" outlineLevel="0" collapsed="false">
      <c r="A81" s="64" t="s">
        <v>144</v>
      </c>
      <c r="B81" s="64"/>
      <c r="C81" s="64"/>
      <c r="D81" s="64"/>
      <c r="E81" s="64"/>
      <c r="F81" s="64"/>
      <c r="G81" s="64"/>
      <c r="H81" s="65" t="s">
        <v>145</v>
      </c>
      <c r="I81" s="65"/>
      <c r="J81" s="51"/>
      <c r="K81" s="51"/>
      <c r="L81" s="144"/>
      <c r="M81" s="144"/>
      <c r="N81" s="144"/>
    </row>
    <row r="82" customFormat="false" ht="30.75" hidden="false" customHeight="true" outlineLevel="0" collapsed="false">
      <c r="A82" s="69"/>
      <c r="B82" s="69"/>
      <c r="C82" s="69"/>
      <c r="D82" s="69"/>
      <c r="E82" s="69"/>
      <c r="F82" s="69"/>
      <c r="G82" s="69"/>
      <c r="H82" s="69"/>
      <c r="I82" s="69"/>
      <c r="J82" s="51"/>
      <c r="K82" s="51"/>
      <c r="L82" s="144"/>
      <c r="M82" s="144"/>
      <c r="N82" s="144"/>
    </row>
    <row r="83" customFormat="false" ht="18.75" hidden="false" customHeight="false" outlineLevel="0" collapsed="false">
      <c r="A83" s="71"/>
      <c r="B83" s="71"/>
      <c r="C83" s="71"/>
      <c r="D83" s="71"/>
      <c r="E83" s="71"/>
      <c r="F83" s="71"/>
      <c r="G83" s="71"/>
      <c r="H83" s="71"/>
      <c r="I83" s="72"/>
      <c r="J83" s="51"/>
      <c r="K83" s="51"/>
      <c r="L83" s="144"/>
      <c r="M83" s="144"/>
      <c r="N83" s="144"/>
    </row>
    <row r="84" customFormat="false" ht="18.75" hidden="false" customHeight="false" outlineLevel="0" collapsed="false">
      <c r="A84" s="71"/>
      <c r="B84" s="71"/>
      <c r="C84" s="71"/>
      <c r="D84" s="71"/>
      <c r="E84" s="71"/>
      <c r="F84" s="71"/>
      <c r="G84" s="71"/>
      <c r="H84" s="71"/>
      <c r="I84" s="72"/>
      <c r="J84" s="144"/>
      <c r="K84" s="144"/>
      <c r="L84" s="144"/>
      <c r="M84" s="144"/>
      <c r="N84" s="144"/>
    </row>
    <row r="85" customFormat="false" ht="18.75" hidden="false" customHeight="false" outlineLevel="0" collapsed="false">
      <c r="A85" s="144"/>
      <c r="B85" s="14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</row>
    <row r="1048576" customFormat="false" ht="12.8" hidden="false" customHeight="false" outlineLevel="0" collapsed="false"/>
  </sheetData>
  <mergeCells count="47">
    <mergeCell ref="G1:I1"/>
    <mergeCell ref="A3:I3"/>
    <mergeCell ref="B5:I5"/>
    <mergeCell ref="A6:A11"/>
    <mergeCell ref="B6:H6"/>
    <mergeCell ref="B7:H7"/>
    <mergeCell ref="B8:H8"/>
    <mergeCell ref="B9:H9"/>
    <mergeCell ref="B10:H10"/>
    <mergeCell ref="B11:H11"/>
    <mergeCell ref="B12:I12"/>
    <mergeCell ref="A13:A20"/>
    <mergeCell ref="B13:H13"/>
    <mergeCell ref="B14:H14"/>
    <mergeCell ref="B15:H15"/>
    <mergeCell ref="B16:H16"/>
    <mergeCell ref="B17:H17"/>
    <mergeCell ref="B18:H18"/>
    <mergeCell ref="B19:H19"/>
    <mergeCell ref="B20:H20"/>
    <mergeCell ref="B21:I21"/>
    <mergeCell ref="A22:A74"/>
    <mergeCell ref="B22:H22"/>
    <mergeCell ref="B25:H25"/>
    <mergeCell ref="B28:H28"/>
    <mergeCell ref="B31:H31"/>
    <mergeCell ref="B34:H34"/>
    <mergeCell ref="B37:H37"/>
    <mergeCell ref="B40:H40"/>
    <mergeCell ref="B43:H43"/>
    <mergeCell ref="B46:H46"/>
    <mergeCell ref="B49:H49"/>
    <mergeCell ref="B52:H52"/>
    <mergeCell ref="B55:H55"/>
    <mergeCell ref="B58:H58"/>
    <mergeCell ref="B61:H61"/>
    <mergeCell ref="B64:H64"/>
    <mergeCell ref="B67:H67"/>
    <mergeCell ref="B70:H70"/>
    <mergeCell ref="B73:G73"/>
    <mergeCell ref="B74:H74"/>
    <mergeCell ref="A76:G77"/>
    <mergeCell ref="A78:H78"/>
    <mergeCell ref="A79:H79"/>
    <mergeCell ref="A81:E81"/>
    <mergeCell ref="H81:I81"/>
    <mergeCell ref="A82:I82"/>
  </mergeCells>
  <printOptions headings="false" gridLines="false" gridLinesSet="true" horizontalCentered="true" verticalCentered="false"/>
  <pageMargins left="1.18125" right="0.39375" top="0.433333333333333" bottom="1.18125" header="0.511805555555555" footer="0.511805555555555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O1048576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I76" activeCellId="0" sqref="I76"/>
    </sheetView>
  </sheetViews>
  <sheetFormatPr defaultColWidth="9.12890625" defaultRowHeight="18.75" zeroHeight="false" outlineLevelRow="1" outlineLevelCol="0"/>
  <cols>
    <col collapsed="false" customWidth="true" hidden="false" outlineLevel="0" max="1" min="1" style="145" width="2.42"/>
    <col collapsed="false" customWidth="true" hidden="false" outlineLevel="0" max="2" min="2" style="145" width="13.43"/>
    <col collapsed="false" customWidth="true" hidden="false" outlineLevel="0" max="4" min="3" style="145" width="17.86"/>
    <col collapsed="false" customWidth="true" hidden="false" outlineLevel="0" max="5" min="5" style="145" width="14.43"/>
    <col collapsed="false" customWidth="true" hidden="false" outlineLevel="0" max="6" min="6" style="145" width="13.14"/>
    <col collapsed="false" customWidth="true" hidden="false" outlineLevel="0" max="7" min="7" style="145" width="18"/>
    <col collapsed="false" customWidth="true" hidden="false" outlineLevel="0" max="8" min="8" style="145" width="19.85"/>
    <col collapsed="false" customWidth="true" hidden="false" outlineLevel="0" max="9" min="9" style="145" width="19.43"/>
    <col collapsed="false" customWidth="true" hidden="true" outlineLevel="0" max="10" min="10" style="145" width="11.52"/>
    <col collapsed="false" customWidth="false" hidden="true" outlineLevel="0" max="11" min="11" style="145" width="9.13"/>
    <col collapsed="false" customWidth="false" hidden="false" outlineLevel="0" max="1024" min="12" style="145" width="9.13"/>
  </cols>
  <sheetData>
    <row r="1" customFormat="false" ht="81" hidden="false" customHeight="true" outlineLevel="0" collapsed="false">
      <c r="A1" s="33"/>
      <c r="B1" s="33"/>
      <c r="C1" s="33"/>
      <c r="D1" s="33"/>
      <c r="E1" s="33"/>
      <c r="F1" s="33"/>
      <c r="G1" s="116" t="s">
        <v>162</v>
      </c>
      <c r="H1" s="116"/>
      <c r="I1" s="116"/>
      <c r="J1" s="33"/>
      <c r="K1" s="33"/>
    </row>
    <row r="2" customFormat="false" ht="9" hidden="false" customHeight="true" outlineLevel="0" collapsed="false">
      <c r="A2" s="33"/>
      <c r="B2" s="33"/>
      <c r="C2" s="33"/>
      <c r="D2" s="33"/>
      <c r="E2" s="33"/>
      <c r="F2" s="33"/>
      <c r="G2" s="33"/>
      <c r="H2" s="33"/>
      <c r="I2" s="146"/>
      <c r="J2" s="33"/>
      <c r="K2" s="33"/>
    </row>
    <row r="3" customFormat="false" ht="81" hidden="false" customHeight="true" outlineLevel="0" collapsed="false">
      <c r="A3" s="76" t="s">
        <v>166</v>
      </c>
      <c r="B3" s="76"/>
      <c r="C3" s="76"/>
      <c r="D3" s="76"/>
      <c r="E3" s="76"/>
      <c r="F3" s="76"/>
      <c r="G3" s="76"/>
      <c r="H3" s="76"/>
      <c r="I3" s="76"/>
      <c r="J3" s="33"/>
      <c r="K3" s="33"/>
    </row>
    <row r="4" customFormat="false" ht="9" hidden="false" customHeight="true" outlineLevel="0" collapsed="false">
      <c r="A4" s="33"/>
      <c r="B4" s="33"/>
      <c r="C4" s="33"/>
      <c r="D4" s="147"/>
      <c r="E4" s="147"/>
      <c r="F4" s="148"/>
      <c r="G4" s="147"/>
      <c r="H4" s="33"/>
      <c r="I4" s="33"/>
      <c r="J4" s="33"/>
      <c r="K4" s="33"/>
    </row>
    <row r="5" customFormat="false" ht="19.5" hidden="false" customHeight="false" outlineLevel="0" collapsed="false">
      <c r="A5" s="10" t="n">
        <v>1</v>
      </c>
      <c r="B5" s="9" t="s">
        <v>2</v>
      </c>
      <c r="C5" s="9"/>
      <c r="D5" s="9"/>
      <c r="E5" s="9"/>
      <c r="F5" s="9"/>
      <c r="G5" s="9"/>
      <c r="H5" s="9"/>
      <c r="I5" s="9"/>
      <c r="J5" s="33"/>
      <c r="K5" s="33"/>
    </row>
    <row r="6" customFormat="false" ht="18.75" hidden="false" customHeight="false" outlineLevel="0" collapsed="false">
      <c r="A6" s="10"/>
      <c r="B6" s="149" t="s">
        <v>3</v>
      </c>
      <c r="C6" s="149"/>
      <c r="D6" s="149"/>
      <c r="E6" s="149"/>
      <c r="F6" s="149"/>
      <c r="G6" s="149"/>
      <c r="H6" s="149"/>
      <c r="I6" s="121" t="s">
        <v>148</v>
      </c>
      <c r="J6" s="33"/>
      <c r="K6" s="33"/>
    </row>
    <row r="7" customFormat="false" ht="18.75" hidden="false" customHeight="false" outlineLevel="0" collapsed="false">
      <c r="A7" s="10"/>
      <c r="B7" s="150" t="s">
        <v>5</v>
      </c>
      <c r="C7" s="150"/>
      <c r="D7" s="150"/>
      <c r="E7" s="150"/>
      <c r="F7" s="150"/>
      <c r="G7" s="150"/>
      <c r="H7" s="150"/>
      <c r="I7" s="123" t="s">
        <v>149</v>
      </c>
      <c r="J7" s="33"/>
      <c r="K7" s="33"/>
    </row>
    <row r="8" customFormat="false" ht="18.75" hidden="false" customHeight="false" outlineLevel="0" collapsed="false">
      <c r="A8" s="10"/>
      <c r="B8" s="150" t="s">
        <v>7</v>
      </c>
      <c r="C8" s="150"/>
      <c r="D8" s="150"/>
      <c r="E8" s="150"/>
      <c r="F8" s="150"/>
      <c r="G8" s="150"/>
      <c r="H8" s="150"/>
      <c r="I8" s="16" t="n">
        <v>7150</v>
      </c>
      <c r="J8" s="33"/>
      <c r="K8" s="33"/>
    </row>
    <row r="9" customFormat="false" ht="18.75" hidden="false" customHeight="false" outlineLevel="0" collapsed="false">
      <c r="A9" s="10"/>
      <c r="B9" s="150" t="s">
        <v>150</v>
      </c>
      <c r="C9" s="150"/>
      <c r="D9" s="150"/>
      <c r="E9" s="150"/>
      <c r="F9" s="150"/>
      <c r="G9" s="150"/>
      <c r="H9" s="150"/>
      <c r="I9" s="14" t="n">
        <v>1650000</v>
      </c>
      <c r="J9" s="33"/>
      <c r="K9" s="33"/>
    </row>
    <row r="10" customFormat="false" ht="18.75" hidden="false" customHeight="false" outlineLevel="0" collapsed="false">
      <c r="A10" s="10"/>
      <c r="B10" s="150" t="s">
        <v>9</v>
      </c>
      <c r="C10" s="150"/>
      <c r="D10" s="150"/>
      <c r="E10" s="150"/>
      <c r="F10" s="150"/>
      <c r="G10" s="150"/>
      <c r="H10" s="150"/>
      <c r="I10" s="123" t="s">
        <v>151</v>
      </c>
      <c r="J10" s="33"/>
      <c r="K10" s="33"/>
    </row>
    <row r="11" customFormat="false" ht="19.5" hidden="false" customHeight="false" outlineLevel="0" collapsed="false">
      <c r="A11" s="10"/>
      <c r="B11" s="151" t="s">
        <v>11</v>
      </c>
      <c r="C11" s="151"/>
      <c r="D11" s="151"/>
      <c r="E11" s="151"/>
      <c r="F11" s="151"/>
      <c r="G11" s="151"/>
      <c r="H11" s="151"/>
      <c r="I11" s="152" t="s">
        <v>152</v>
      </c>
      <c r="J11" s="33"/>
      <c r="K11" s="33"/>
    </row>
    <row r="12" customFormat="false" ht="19.5" hidden="false" customHeight="false" outlineLevel="0" collapsed="false">
      <c r="A12" s="8" t="n">
        <v>2</v>
      </c>
      <c r="B12" s="9" t="s">
        <v>13</v>
      </c>
      <c r="C12" s="9"/>
      <c r="D12" s="9"/>
      <c r="E12" s="9"/>
      <c r="F12" s="9"/>
      <c r="G12" s="9"/>
      <c r="H12" s="9"/>
      <c r="I12" s="9"/>
      <c r="J12" s="33"/>
      <c r="K12" s="33"/>
    </row>
    <row r="13" customFormat="false" ht="17.35" hidden="false" customHeight="false" outlineLevel="0" collapsed="false">
      <c r="A13" s="10"/>
      <c r="B13" s="153" t="s">
        <v>14</v>
      </c>
      <c r="C13" s="153"/>
      <c r="D13" s="153"/>
      <c r="E13" s="153"/>
      <c r="F13" s="153"/>
      <c r="G13" s="153"/>
      <c r="H13" s="153"/>
      <c r="I13" s="154" t="n">
        <v>10.7</v>
      </c>
      <c r="J13" s="33"/>
      <c r="K13" s="33"/>
    </row>
    <row r="14" customFormat="false" ht="17.35" hidden="false" customHeight="false" outlineLevel="0" collapsed="false">
      <c r="A14" s="10"/>
      <c r="B14" s="150" t="s">
        <v>153</v>
      </c>
      <c r="C14" s="150"/>
      <c r="D14" s="150"/>
      <c r="E14" s="150"/>
      <c r="F14" s="150"/>
      <c r="G14" s="150"/>
      <c r="H14" s="150"/>
      <c r="I14" s="155"/>
      <c r="J14" s="33"/>
      <c r="K14" s="33"/>
    </row>
    <row r="15" customFormat="false" ht="17.35" hidden="false" customHeight="false" outlineLevel="0" collapsed="false">
      <c r="A15" s="10"/>
      <c r="B15" s="153" t="s">
        <v>154</v>
      </c>
      <c r="C15" s="153"/>
      <c r="D15" s="153"/>
      <c r="E15" s="153"/>
      <c r="F15" s="153"/>
      <c r="G15" s="153"/>
      <c r="H15" s="153"/>
      <c r="I15" s="155" t="n">
        <f aca="false">I13*2</f>
        <v>21.4</v>
      </c>
      <c r="J15" s="33"/>
      <c r="K15" s="33"/>
    </row>
    <row r="16" customFormat="false" ht="17.35" hidden="false" customHeight="false" outlineLevel="0" collapsed="false">
      <c r="A16" s="10"/>
      <c r="B16" s="150" t="s">
        <v>15</v>
      </c>
      <c r="C16" s="150"/>
      <c r="D16" s="150"/>
      <c r="E16" s="150"/>
      <c r="F16" s="150"/>
      <c r="G16" s="150"/>
      <c r="H16" s="150"/>
      <c r="I16" s="155" t="n">
        <v>1</v>
      </c>
      <c r="J16" s="33"/>
      <c r="K16" s="33"/>
    </row>
    <row r="17" customFormat="false" ht="17.35" hidden="false" customHeight="false" outlineLevel="0" collapsed="false">
      <c r="A17" s="10"/>
      <c r="B17" s="150" t="s">
        <v>156</v>
      </c>
      <c r="C17" s="150"/>
      <c r="D17" s="150"/>
      <c r="E17" s="150"/>
      <c r="F17" s="150"/>
      <c r="G17" s="150"/>
      <c r="H17" s="150"/>
      <c r="I17" s="155" t="n">
        <v>1</v>
      </c>
      <c r="J17" s="33"/>
      <c r="K17" s="33"/>
    </row>
    <row r="18" customFormat="false" ht="17.35" hidden="false" customHeight="false" outlineLevel="0" collapsed="false">
      <c r="A18" s="10"/>
      <c r="B18" s="150" t="s">
        <v>20</v>
      </c>
      <c r="C18" s="150"/>
      <c r="D18" s="150"/>
      <c r="E18" s="150"/>
      <c r="F18" s="150"/>
      <c r="G18" s="150"/>
      <c r="H18" s="150"/>
      <c r="I18" s="155" t="n">
        <v>1</v>
      </c>
      <c r="J18" s="33"/>
      <c r="K18" s="33"/>
    </row>
    <row r="19" customFormat="false" ht="17.35" hidden="false" customHeight="false" outlineLevel="0" collapsed="false">
      <c r="A19" s="10"/>
      <c r="B19" s="150" t="s">
        <v>21</v>
      </c>
      <c r="C19" s="150"/>
      <c r="D19" s="150"/>
      <c r="E19" s="150"/>
      <c r="F19" s="150"/>
      <c r="G19" s="150"/>
      <c r="H19" s="150"/>
      <c r="I19" s="156" t="n">
        <f aca="false">((I15*I16)+I14)*365</f>
        <v>7811</v>
      </c>
      <c r="J19" s="33"/>
      <c r="K19" s="33"/>
    </row>
    <row r="20" customFormat="false" ht="17.35" hidden="false" customHeight="false" outlineLevel="0" collapsed="false">
      <c r="A20" s="10"/>
      <c r="B20" s="151" t="s">
        <v>22</v>
      </c>
      <c r="C20" s="151"/>
      <c r="D20" s="151"/>
      <c r="E20" s="151"/>
      <c r="F20" s="151"/>
      <c r="G20" s="151"/>
      <c r="H20" s="151"/>
      <c r="I20" s="157" t="n">
        <v>25.4</v>
      </c>
      <c r="J20" s="33"/>
      <c r="K20" s="33"/>
    </row>
    <row r="21" customFormat="false" ht="19.5" hidden="false" customHeight="false" outlineLevel="0" collapsed="false">
      <c r="A21" s="8" t="n">
        <v>3</v>
      </c>
      <c r="B21" s="87" t="s">
        <v>164</v>
      </c>
      <c r="C21" s="87"/>
      <c r="D21" s="87"/>
      <c r="E21" s="87"/>
      <c r="F21" s="87"/>
      <c r="G21" s="87"/>
      <c r="H21" s="87"/>
      <c r="I21" s="87"/>
      <c r="J21" s="33"/>
      <c r="K21" s="33"/>
    </row>
    <row r="22" customFormat="false" ht="18.75" hidden="false" customHeight="false" outlineLevel="0" collapsed="false">
      <c r="A22" s="10"/>
      <c r="B22" s="158" t="s">
        <v>24</v>
      </c>
      <c r="C22" s="158"/>
      <c r="D22" s="158"/>
      <c r="E22" s="158"/>
      <c r="F22" s="158"/>
      <c r="G22" s="158"/>
      <c r="H22" s="158"/>
      <c r="I22" s="159" t="n">
        <v>13.1</v>
      </c>
      <c r="J22" s="33"/>
      <c r="K22" s="33"/>
    </row>
    <row r="23" customFormat="false" ht="168.75" hidden="true" customHeight="true" outlineLevel="1" collapsed="false">
      <c r="A23" s="10"/>
      <c r="B23" s="89" t="s">
        <v>25</v>
      </c>
      <c r="C23" s="90" t="s">
        <v>26</v>
      </c>
      <c r="D23" s="90" t="s">
        <v>27</v>
      </c>
      <c r="E23" s="90" t="s">
        <v>28</v>
      </c>
      <c r="F23" s="90" t="s">
        <v>29</v>
      </c>
      <c r="G23" s="90" t="s">
        <v>30</v>
      </c>
      <c r="H23" s="160" t="s">
        <v>31</v>
      </c>
      <c r="I23" s="161" t="s">
        <v>32</v>
      </c>
      <c r="J23" s="33"/>
      <c r="K23" s="33"/>
    </row>
    <row r="24" customFormat="false" ht="18.75" hidden="true" customHeight="true" outlineLevel="1" collapsed="false">
      <c r="A24" s="10"/>
      <c r="B24" s="93" t="n">
        <f aca="false">I19</f>
        <v>7811</v>
      </c>
      <c r="C24" s="94" t="n">
        <v>23.81</v>
      </c>
      <c r="D24" s="94" t="n">
        <v>30.5</v>
      </c>
      <c r="E24" s="94" t="n">
        <f aca="false">C24/100</f>
        <v>0.2381</v>
      </c>
      <c r="F24" s="94" t="n">
        <f aca="false">B24/I16</f>
        <v>7811</v>
      </c>
      <c r="G24" s="94" t="n">
        <f aca="false">F24*E24</f>
        <v>1859.7991</v>
      </c>
      <c r="H24" s="162" t="n">
        <f aca="false">G24*D24</f>
        <v>56723.87255</v>
      </c>
      <c r="I24" s="163" t="n">
        <f aca="false">H24/F24</f>
        <v>7.26205</v>
      </c>
      <c r="J24" s="33"/>
      <c r="K24" s="33"/>
    </row>
    <row r="25" customFormat="false" ht="18.75" hidden="false" customHeight="false" outlineLevel="0" collapsed="false">
      <c r="A25" s="10"/>
      <c r="B25" s="164" t="s">
        <v>167</v>
      </c>
      <c r="C25" s="164"/>
      <c r="D25" s="164"/>
      <c r="E25" s="164"/>
      <c r="F25" s="164"/>
      <c r="G25" s="164"/>
      <c r="H25" s="164"/>
      <c r="I25" s="163" t="n">
        <v>0.87</v>
      </c>
      <c r="J25" s="33"/>
      <c r="K25" s="33"/>
    </row>
    <row r="26" customFormat="false" ht="168.75" hidden="true" customHeight="true" outlineLevel="1" collapsed="false">
      <c r="A26" s="10"/>
      <c r="B26" s="89" t="s">
        <v>25</v>
      </c>
      <c r="C26" s="90" t="s">
        <v>34</v>
      </c>
      <c r="D26" s="90" t="s">
        <v>30</v>
      </c>
      <c r="E26" s="90" t="s">
        <v>35</v>
      </c>
      <c r="F26" s="90" t="s">
        <v>29</v>
      </c>
      <c r="G26" s="90" t="s">
        <v>36</v>
      </c>
      <c r="H26" s="160" t="s">
        <v>37</v>
      </c>
      <c r="I26" s="161" t="s">
        <v>38</v>
      </c>
      <c r="J26" s="33"/>
      <c r="K26" s="33"/>
    </row>
    <row r="27" customFormat="false" ht="18.75" hidden="true" customHeight="true" outlineLevel="1" collapsed="false">
      <c r="A27" s="10"/>
      <c r="B27" s="93" t="n">
        <f aca="false">B24</f>
        <v>7811</v>
      </c>
      <c r="C27" s="94" t="n">
        <v>2.8</v>
      </c>
      <c r="D27" s="94" t="n">
        <f aca="false">G24</f>
        <v>1859.7991</v>
      </c>
      <c r="E27" s="94" t="n">
        <f aca="false">D27*C27/100</f>
        <v>52.0743748</v>
      </c>
      <c r="F27" s="94" t="n">
        <f aca="false">F24</f>
        <v>7811</v>
      </c>
      <c r="G27" s="94" t="n">
        <f aca="false">E27/F27</f>
        <v>0.0066668</v>
      </c>
      <c r="H27" s="162" t="n">
        <v>120</v>
      </c>
      <c r="I27" s="163" t="n">
        <f aca="false">G27*H27</f>
        <v>0.800016</v>
      </c>
      <c r="J27" s="33"/>
      <c r="K27" s="33"/>
    </row>
    <row r="28" customFormat="false" ht="18.75" hidden="false" customHeight="false" outlineLevel="0" collapsed="false">
      <c r="A28" s="10"/>
      <c r="B28" s="164" t="s">
        <v>39</v>
      </c>
      <c r="C28" s="164"/>
      <c r="D28" s="164"/>
      <c r="E28" s="164"/>
      <c r="F28" s="164"/>
      <c r="G28" s="164"/>
      <c r="H28" s="164"/>
      <c r="I28" s="163" t="n">
        <v>0.12</v>
      </c>
      <c r="J28" s="33"/>
      <c r="K28" s="33" t="s">
        <v>40</v>
      </c>
    </row>
    <row r="29" customFormat="false" ht="168.75" hidden="true" customHeight="true" outlineLevel="1" collapsed="false">
      <c r="A29" s="10"/>
      <c r="B29" s="89" t="s">
        <v>25</v>
      </c>
      <c r="C29" s="90" t="s">
        <v>41</v>
      </c>
      <c r="D29" s="90" t="s">
        <v>30</v>
      </c>
      <c r="E29" s="90" t="s">
        <v>42</v>
      </c>
      <c r="F29" s="90" t="s">
        <v>29</v>
      </c>
      <c r="G29" s="90" t="s">
        <v>43</v>
      </c>
      <c r="H29" s="160" t="s">
        <v>44</v>
      </c>
      <c r="I29" s="161" t="s">
        <v>45</v>
      </c>
      <c r="J29" s="33"/>
      <c r="K29" s="33"/>
    </row>
    <row r="30" customFormat="false" ht="18.75" hidden="true" customHeight="true" outlineLevel="1" collapsed="false">
      <c r="A30" s="10"/>
      <c r="B30" s="93" t="n">
        <f aca="false">B27</f>
        <v>7811</v>
      </c>
      <c r="C30" s="94" t="n">
        <v>0.4</v>
      </c>
      <c r="D30" s="94" t="n">
        <f aca="false">G24</f>
        <v>1859.7991</v>
      </c>
      <c r="E30" s="94" t="n">
        <f aca="false">D30*C30/100</f>
        <v>7.4391964</v>
      </c>
      <c r="F30" s="94" t="n">
        <f aca="false">F24</f>
        <v>7811</v>
      </c>
      <c r="G30" s="94" t="n">
        <f aca="false">E30/F30</f>
        <v>0.0009524</v>
      </c>
      <c r="H30" s="162" t="n">
        <v>115</v>
      </c>
      <c r="I30" s="163" t="n">
        <f aca="false">G30*H30</f>
        <v>0.109526</v>
      </c>
      <c r="J30" s="33"/>
      <c r="K30" s="33"/>
    </row>
    <row r="31" customFormat="false" ht="18.75" hidden="false" customHeight="false" outlineLevel="0" collapsed="false">
      <c r="A31" s="10"/>
      <c r="B31" s="164" t="s">
        <v>46</v>
      </c>
      <c r="C31" s="164"/>
      <c r="D31" s="164"/>
      <c r="E31" s="164"/>
      <c r="F31" s="164"/>
      <c r="G31" s="164"/>
      <c r="H31" s="164"/>
      <c r="I31" s="163" t="n">
        <f aca="false">I33</f>
        <v>0.0269053</v>
      </c>
      <c r="J31" s="33"/>
      <c r="K31" s="33"/>
    </row>
    <row r="32" customFormat="false" ht="206.25" hidden="true" customHeight="true" outlineLevel="1" collapsed="false">
      <c r="A32" s="10"/>
      <c r="B32" s="89" t="s">
        <v>25</v>
      </c>
      <c r="C32" s="90" t="s">
        <v>47</v>
      </c>
      <c r="D32" s="90" t="s">
        <v>30</v>
      </c>
      <c r="E32" s="90" t="s">
        <v>48</v>
      </c>
      <c r="F32" s="90" t="s">
        <v>29</v>
      </c>
      <c r="G32" s="90" t="s">
        <v>49</v>
      </c>
      <c r="H32" s="160" t="s">
        <v>50</v>
      </c>
      <c r="I32" s="161" t="s">
        <v>51</v>
      </c>
      <c r="J32" s="33"/>
      <c r="K32" s="33"/>
    </row>
    <row r="33" customFormat="false" ht="18.75" hidden="true" customHeight="true" outlineLevel="1" collapsed="false">
      <c r="A33" s="10"/>
      <c r="B33" s="93" t="n">
        <f aca="false">B30</f>
        <v>7811</v>
      </c>
      <c r="C33" s="94" t="n">
        <v>0.1</v>
      </c>
      <c r="D33" s="94" t="n">
        <f aca="false">D30</f>
        <v>1859.7991</v>
      </c>
      <c r="E33" s="94" t="n">
        <f aca="false">D33*C33/100</f>
        <v>1.8597991</v>
      </c>
      <c r="F33" s="94" t="n">
        <f aca="false">F24</f>
        <v>7811</v>
      </c>
      <c r="G33" s="94" t="n">
        <f aca="false">E33/F33</f>
        <v>0.0002381</v>
      </c>
      <c r="H33" s="162" t="n">
        <v>113</v>
      </c>
      <c r="I33" s="163" t="n">
        <f aca="false">G33*H33</f>
        <v>0.0269053</v>
      </c>
      <c r="J33" s="33"/>
      <c r="K33" s="33"/>
    </row>
    <row r="34" customFormat="false" ht="18.75" hidden="false" customHeight="false" outlineLevel="0" collapsed="false">
      <c r="A34" s="10"/>
      <c r="B34" s="164" t="s">
        <v>52</v>
      </c>
      <c r="C34" s="164"/>
      <c r="D34" s="164"/>
      <c r="E34" s="164"/>
      <c r="F34" s="164"/>
      <c r="G34" s="164"/>
      <c r="H34" s="164"/>
      <c r="I34" s="163" t="n">
        <v>0.06</v>
      </c>
      <c r="J34" s="33"/>
      <c r="K34" s="33"/>
    </row>
    <row r="35" customFormat="false" ht="243.75" hidden="true" customHeight="true" outlineLevel="1" collapsed="false">
      <c r="A35" s="10"/>
      <c r="B35" s="89" t="s">
        <v>25</v>
      </c>
      <c r="C35" s="90" t="s">
        <v>53</v>
      </c>
      <c r="D35" s="90" t="s">
        <v>30</v>
      </c>
      <c r="E35" s="90" t="s">
        <v>54</v>
      </c>
      <c r="F35" s="90" t="s">
        <v>29</v>
      </c>
      <c r="G35" s="90" t="s">
        <v>55</v>
      </c>
      <c r="H35" s="160" t="s">
        <v>56</v>
      </c>
      <c r="I35" s="161" t="s">
        <v>57</v>
      </c>
      <c r="J35" s="33"/>
      <c r="K35" s="33"/>
    </row>
    <row r="36" customFormat="false" ht="18.75" hidden="true" customHeight="true" outlineLevel="1" collapsed="false">
      <c r="A36" s="10"/>
      <c r="B36" s="93" t="n">
        <f aca="false">B33</f>
        <v>7811</v>
      </c>
      <c r="C36" s="94" t="n">
        <v>0.3</v>
      </c>
      <c r="D36" s="94" t="n">
        <f aca="false">D33</f>
        <v>1859.7991</v>
      </c>
      <c r="E36" s="94" t="n">
        <f aca="false">D36*C36/100</f>
        <v>5.5793973</v>
      </c>
      <c r="F36" s="94" t="n">
        <f aca="false">F24</f>
        <v>7811</v>
      </c>
      <c r="G36" s="94" t="n">
        <f aca="false">E36/F36</f>
        <v>0.0007143</v>
      </c>
      <c r="H36" s="162" t="n">
        <v>63</v>
      </c>
      <c r="I36" s="163" t="n">
        <f aca="false">G36*H36</f>
        <v>0.0450009</v>
      </c>
      <c r="J36" s="33"/>
      <c r="K36" s="33"/>
    </row>
    <row r="37" customFormat="false" ht="18.75" hidden="false" customHeight="false" outlineLevel="0" collapsed="false">
      <c r="A37" s="10"/>
      <c r="B37" s="164" t="s">
        <v>58</v>
      </c>
      <c r="C37" s="164"/>
      <c r="D37" s="164"/>
      <c r="E37" s="164"/>
      <c r="F37" s="164"/>
      <c r="G37" s="164"/>
      <c r="H37" s="164"/>
      <c r="I37" s="163" t="n">
        <v>10.31</v>
      </c>
      <c r="J37" s="33"/>
      <c r="K37" s="33"/>
    </row>
    <row r="38" customFormat="false" ht="168.75" hidden="true" customHeight="true" outlineLevel="1" collapsed="false">
      <c r="A38" s="10"/>
      <c r="B38" s="89" t="s">
        <v>25</v>
      </c>
      <c r="C38" s="90" t="s">
        <v>59</v>
      </c>
      <c r="D38" s="90" t="s">
        <v>60</v>
      </c>
      <c r="E38" s="90" t="s">
        <v>61</v>
      </c>
      <c r="F38" s="90" t="s">
        <v>62</v>
      </c>
      <c r="G38" s="90" t="s">
        <v>29</v>
      </c>
      <c r="H38" s="160" t="s">
        <v>63</v>
      </c>
      <c r="I38" s="161" t="s">
        <v>64</v>
      </c>
      <c r="J38" s="33"/>
      <c r="K38" s="33"/>
    </row>
    <row r="39" customFormat="false" ht="18.75" hidden="true" customHeight="true" outlineLevel="1" collapsed="false">
      <c r="A39" s="10"/>
      <c r="B39" s="93" t="n">
        <f aca="false">I19</f>
        <v>7811</v>
      </c>
      <c r="C39" s="94" t="n">
        <v>1</v>
      </c>
      <c r="D39" s="94" t="n">
        <v>3500</v>
      </c>
      <c r="E39" s="94" t="n">
        <f aca="false">(C39*D39*11)+(C39*D39*11)*22%</f>
        <v>46970</v>
      </c>
      <c r="F39" s="94" t="n">
        <f aca="false">E39/B39</f>
        <v>6.01331455639483</v>
      </c>
      <c r="G39" s="94" t="n">
        <f aca="false">F24</f>
        <v>7811</v>
      </c>
      <c r="H39" s="162" t="n">
        <f aca="false">G39*F39</f>
        <v>46970</v>
      </c>
      <c r="I39" s="163" t="n">
        <f aca="false">H39/G39</f>
        <v>6.01331455639483</v>
      </c>
      <c r="J39" s="33"/>
      <c r="K39" s="33"/>
    </row>
    <row r="40" customFormat="false" ht="18.75" hidden="false" customHeight="false" outlineLevel="0" collapsed="false">
      <c r="A40" s="10"/>
      <c r="B40" s="164" t="s">
        <v>65</v>
      </c>
      <c r="C40" s="164"/>
      <c r="D40" s="164"/>
      <c r="E40" s="164"/>
      <c r="F40" s="164"/>
      <c r="G40" s="164"/>
      <c r="H40" s="164"/>
      <c r="I40" s="163" t="n">
        <v>1.72</v>
      </c>
      <c r="J40" s="33"/>
      <c r="K40" s="33"/>
    </row>
    <row r="41" customFormat="false" ht="187.5" hidden="true" customHeight="true" outlineLevel="1" collapsed="false">
      <c r="A41" s="10"/>
      <c r="B41" s="89" t="s">
        <v>25</v>
      </c>
      <c r="C41" s="90" t="s">
        <v>59</v>
      </c>
      <c r="D41" s="90" t="s">
        <v>66</v>
      </c>
      <c r="E41" s="90" t="s">
        <v>67</v>
      </c>
      <c r="F41" s="90" t="s">
        <v>68</v>
      </c>
      <c r="G41" s="90" t="s">
        <v>29</v>
      </c>
      <c r="H41" s="160" t="s">
        <v>69</v>
      </c>
      <c r="I41" s="161" t="s">
        <v>70</v>
      </c>
      <c r="J41" s="33"/>
      <c r="K41" s="33"/>
    </row>
    <row r="42" customFormat="false" ht="18.75" hidden="true" customHeight="true" outlineLevel="1" collapsed="false">
      <c r="A42" s="10"/>
      <c r="B42" s="93" t="n">
        <f aca="false">I19</f>
        <v>7811</v>
      </c>
      <c r="C42" s="94" t="n">
        <v>1</v>
      </c>
      <c r="D42" s="94" t="n">
        <v>500</v>
      </c>
      <c r="E42" s="94" t="n">
        <f aca="false">(C42*D42*11)+(C42*D42*11)*22%</f>
        <v>6710</v>
      </c>
      <c r="F42" s="94" t="n">
        <f aca="false">E42/B42</f>
        <v>0.859044936627833</v>
      </c>
      <c r="G42" s="94" t="n">
        <f aca="false">F24</f>
        <v>7811</v>
      </c>
      <c r="H42" s="162" t="n">
        <f aca="false">G42*F42</f>
        <v>6710</v>
      </c>
      <c r="I42" s="163" t="n">
        <f aca="false">H42/G42</f>
        <v>0.859044936627833</v>
      </c>
      <c r="J42" s="33"/>
      <c r="K42" s="33"/>
    </row>
    <row r="43" customFormat="false" ht="18.75" hidden="false" customHeight="false" outlineLevel="0" collapsed="false">
      <c r="A43" s="10"/>
      <c r="B43" s="164" t="s">
        <v>71</v>
      </c>
      <c r="C43" s="164"/>
      <c r="D43" s="164"/>
      <c r="E43" s="164"/>
      <c r="F43" s="164"/>
      <c r="G43" s="164"/>
      <c r="H43" s="164"/>
      <c r="I43" s="163" t="n">
        <f aca="false">I45</f>
        <v>0.76533094354116</v>
      </c>
      <c r="J43" s="33"/>
      <c r="K43" s="33"/>
    </row>
    <row r="44" customFormat="false" ht="168.75" hidden="true" customHeight="true" outlineLevel="1" collapsed="false">
      <c r="A44" s="10"/>
      <c r="B44" s="89" t="s">
        <v>25</v>
      </c>
      <c r="C44" s="90" t="s">
        <v>59</v>
      </c>
      <c r="D44" s="90" t="s">
        <v>72</v>
      </c>
      <c r="E44" s="90" t="s">
        <v>73</v>
      </c>
      <c r="F44" s="90" t="s">
        <v>74</v>
      </c>
      <c r="G44" s="90" t="s">
        <v>29</v>
      </c>
      <c r="H44" s="160" t="s">
        <v>75</v>
      </c>
      <c r="I44" s="161" t="s">
        <v>76</v>
      </c>
      <c r="J44" s="33"/>
      <c r="K44" s="33"/>
    </row>
    <row r="45" customFormat="false" ht="18.75" hidden="true" customHeight="true" outlineLevel="1" collapsed="false">
      <c r="A45" s="10"/>
      <c r="B45" s="93" t="n">
        <f aca="false">I19</f>
        <v>7811</v>
      </c>
      <c r="C45" s="94" t="n">
        <v>2</v>
      </c>
      <c r="D45" s="94" t="n">
        <v>2450</v>
      </c>
      <c r="E45" s="94" t="n">
        <f aca="false">(C45*D45*1)+(C45*D45*1)*22%</f>
        <v>5978</v>
      </c>
      <c r="F45" s="94" t="n">
        <f aca="false">E45/B45</f>
        <v>0.76533094354116</v>
      </c>
      <c r="G45" s="94" t="n">
        <f aca="false">F24</f>
        <v>7811</v>
      </c>
      <c r="H45" s="162" t="n">
        <f aca="false">G45*F45</f>
        <v>5978</v>
      </c>
      <c r="I45" s="163" t="n">
        <f aca="false">H45/G45</f>
        <v>0.76533094354116</v>
      </c>
      <c r="J45" s="33"/>
      <c r="K45" s="33"/>
    </row>
    <row r="46" customFormat="false" ht="18.75" hidden="false" customHeight="false" outlineLevel="0" collapsed="false">
      <c r="A46" s="10"/>
      <c r="B46" s="164" t="s">
        <v>77</v>
      </c>
      <c r="C46" s="164"/>
      <c r="D46" s="164"/>
      <c r="E46" s="164"/>
      <c r="F46" s="164"/>
      <c r="G46" s="164"/>
      <c r="H46" s="164"/>
      <c r="I46" s="163" t="n">
        <f aca="false">I48</f>
        <v>0.384073742158494</v>
      </c>
      <c r="J46" s="33"/>
      <c r="K46" s="33"/>
    </row>
    <row r="47" customFormat="false" ht="187.5" hidden="true" customHeight="true" outlineLevel="1" collapsed="false">
      <c r="A47" s="10"/>
      <c r="B47" s="89" t="s">
        <v>25</v>
      </c>
      <c r="C47" s="90" t="s">
        <v>78</v>
      </c>
      <c r="D47" s="90" t="s">
        <v>79</v>
      </c>
      <c r="E47" s="90" t="s">
        <v>80</v>
      </c>
      <c r="F47" s="90" t="s">
        <v>81</v>
      </c>
      <c r="G47" s="90" t="s">
        <v>29</v>
      </c>
      <c r="H47" s="160" t="s">
        <v>82</v>
      </c>
      <c r="I47" s="161" t="s">
        <v>83</v>
      </c>
      <c r="J47" s="33"/>
      <c r="K47" s="33"/>
    </row>
    <row r="48" customFormat="false" ht="18.75" hidden="true" customHeight="true" outlineLevel="1" collapsed="false">
      <c r="A48" s="10"/>
      <c r="B48" s="93" t="n">
        <f aca="false">B42</f>
        <v>7811</v>
      </c>
      <c r="C48" s="94" t="n">
        <v>1</v>
      </c>
      <c r="D48" s="94" t="n">
        <v>250</v>
      </c>
      <c r="E48" s="94" t="n">
        <f aca="false">D48*12</f>
        <v>3000</v>
      </c>
      <c r="F48" s="94" t="n">
        <f aca="false">E48/B48</f>
        <v>0.384073742158494</v>
      </c>
      <c r="G48" s="94" t="n">
        <f aca="false">F24</f>
        <v>7811</v>
      </c>
      <c r="H48" s="162" t="n">
        <f aca="false">G48*F48</f>
        <v>3000</v>
      </c>
      <c r="I48" s="163" t="n">
        <f aca="false">H48/G48</f>
        <v>0.384073742158494</v>
      </c>
      <c r="J48" s="33"/>
      <c r="K48" s="33"/>
    </row>
    <row r="49" customFormat="false" ht="18.75" hidden="false" customHeight="false" outlineLevel="0" collapsed="false">
      <c r="A49" s="10"/>
      <c r="B49" s="164" t="s">
        <v>84</v>
      </c>
      <c r="C49" s="164"/>
      <c r="D49" s="164"/>
      <c r="E49" s="164"/>
      <c r="F49" s="164"/>
      <c r="G49" s="164"/>
      <c r="H49" s="164"/>
      <c r="I49" s="163" t="n">
        <f aca="false">I51</f>
        <v>0.41174</v>
      </c>
      <c r="J49" s="33"/>
      <c r="K49" s="33"/>
    </row>
    <row r="50" customFormat="false" ht="150" hidden="true" customHeight="true" outlineLevel="1" collapsed="false">
      <c r="A50" s="10"/>
      <c r="B50" s="89" t="s">
        <v>25</v>
      </c>
      <c r="C50" s="90" t="s">
        <v>20</v>
      </c>
      <c r="D50" s="90" t="s">
        <v>85</v>
      </c>
      <c r="E50" s="90" t="s">
        <v>86</v>
      </c>
      <c r="F50" s="90" t="s">
        <v>87</v>
      </c>
      <c r="G50" s="90" t="s">
        <v>88</v>
      </c>
      <c r="H50" s="160" t="s">
        <v>89</v>
      </c>
      <c r="I50" s="161" t="s">
        <v>90</v>
      </c>
      <c r="J50" s="33"/>
      <c r="K50" s="33"/>
    </row>
    <row r="51" customFormat="false" ht="18.75" hidden="true" customHeight="true" outlineLevel="1" collapsed="false">
      <c r="A51" s="10"/>
      <c r="B51" s="93" t="n">
        <f aca="false">B48</f>
        <v>7811</v>
      </c>
      <c r="C51" s="94" t="n">
        <v>1</v>
      </c>
      <c r="D51" s="94" t="n">
        <v>7</v>
      </c>
      <c r="E51" s="94" t="n">
        <v>4325</v>
      </c>
      <c r="F51" s="94" t="n">
        <v>75000</v>
      </c>
      <c r="G51" s="94" t="n">
        <f aca="false">(D51*E51*C51)/F51*1.02</f>
        <v>0.41174</v>
      </c>
      <c r="H51" s="162" t="n">
        <f aca="false">G48*G51</f>
        <v>3216.10114</v>
      </c>
      <c r="I51" s="163" t="n">
        <f aca="false">H51/G48</f>
        <v>0.41174</v>
      </c>
      <c r="J51" s="33"/>
      <c r="K51" s="33"/>
    </row>
    <row r="52" customFormat="false" ht="18.75" hidden="false" customHeight="false" outlineLevel="0" collapsed="false">
      <c r="A52" s="10"/>
      <c r="B52" s="164" t="s">
        <v>91</v>
      </c>
      <c r="C52" s="164"/>
      <c r="D52" s="164"/>
      <c r="E52" s="164"/>
      <c r="F52" s="164"/>
      <c r="G52" s="164"/>
      <c r="H52" s="164"/>
      <c r="I52" s="163" t="n">
        <f aca="false">I54</f>
        <v>0.407383045130872</v>
      </c>
      <c r="J52" s="33"/>
      <c r="K52" s="33"/>
    </row>
    <row r="53" customFormat="false" ht="150" hidden="true" customHeight="true" outlineLevel="1" collapsed="false">
      <c r="A53" s="10"/>
      <c r="B53" s="89" t="s">
        <v>25</v>
      </c>
      <c r="C53" s="90" t="s">
        <v>20</v>
      </c>
      <c r="D53" s="90" t="s">
        <v>92</v>
      </c>
      <c r="E53" s="90" t="s">
        <v>93</v>
      </c>
      <c r="F53" s="90" t="s">
        <v>94</v>
      </c>
      <c r="G53" s="90" t="s">
        <v>95</v>
      </c>
      <c r="H53" s="160" t="s">
        <v>89</v>
      </c>
      <c r="I53" s="161" t="s">
        <v>90</v>
      </c>
      <c r="J53" s="33"/>
      <c r="K53" s="33"/>
    </row>
    <row r="54" customFormat="false" ht="18.75" hidden="true" customHeight="true" outlineLevel="1" collapsed="false">
      <c r="A54" s="10"/>
      <c r="B54" s="93" t="n">
        <f aca="false">B51</f>
        <v>7811</v>
      </c>
      <c r="C54" s="94" t="n">
        <v>1</v>
      </c>
      <c r="D54" s="94" t="n">
        <v>2</v>
      </c>
      <c r="E54" s="94" t="n">
        <v>3845</v>
      </c>
      <c r="F54" s="94" t="n">
        <v>29</v>
      </c>
      <c r="G54" s="94" t="n">
        <f aca="false">(((D54*E54*C54)*12)/F54)/B54</f>
        <v>0.407383045130872</v>
      </c>
      <c r="H54" s="162" t="n">
        <f aca="false">G54*G48</f>
        <v>3182.06896551724</v>
      </c>
      <c r="I54" s="163" t="n">
        <f aca="false">H54/G48</f>
        <v>0.407383045130872</v>
      </c>
      <c r="J54" s="33"/>
      <c r="K54" s="33"/>
    </row>
    <row r="55" customFormat="false" ht="18.75" hidden="false" customHeight="false" outlineLevel="0" collapsed="false">
      <c r="A55" s="10"/>
      <c r="B55" s="164" t="s">
        <v>96</v>
      </c>
      <c r="C55" s="164"/>
      <c r="D55" s="164"/>
      <c r="E55" s="164"/>
      <c r="F55" s="164"/>
      <c r="G55" s="164"/>
      <c r="H55" s="164"/>
      <c r="I55" s="163" t="n">
        <f aca="false">I57</f>
        <v>1.75137626424273</v>
      </c>
      <c r="J55" s="33"/>
      <c r="K55" s="33"/>
    </row>
    <row r="56" customFormat="false" ht="187.5" hidden="true" customHeight="true" outlineLevel="1" collapsed="false">
      <c r="A56" s="10"/>
      <c r="B56" s="89" t="s">
        <v>25</v>
      </c>
      <c r="C56" s="90" t="s">
        <v>97</v>
      </c>
      <c r="D56" s="90" t="s">
        <v>98</v>
      </c>
      <c r="E56" s="90" t="s">
        <v>99</v>
      </c>
      <c r="F56" s="90" t="s">
        <v>100</v>
      </c>
      <c r="G56" s="90" t="s">
        <v>29</v>
      </c>
      <c r="H56" s="160" t="s">
        <v>101</v>
      </c>
      <c r="I56" s="161" t="s">
        <v>102</v>
      </c>
      <c r="J56" s="33"/>
      <c r="K56" s="33"/>
    </row>
    <row r="57" customFormat="false" ht="18.75" hidden="true" customHeight="true" outlineLevel="1" collapsed="false">
      <c r="A57" s="10"/>
      <c r="B57" s="93" t="n">
        <f aca="false">B51</f>
        <v>7811</v>
      </c>
      <c r="C57" s="94" t="n">
        <v>40</v>
      </c>
      <c r="D57" s="94" t="n">
        <v>28.5</v>
      </c>
      <c r="E57" s="94" t="n">
        <f aca="false">C57*D57*12</f>
        <v>13680</v>
      </c>
      <c r="F57" s="94" t="n">
        <f aca="false">E57/B57</f>
        <v>1.75137626424273</v>
      </c>
      <c r="G57" s="94" t="n">
        <f aca="false">F24</f>
        <v>7811</v>
      </c>
      <c r="H57" s="162" t="n">
        <f aca="false">F57*G57</f>
        <v>13680</v>
      </c>
      <c r="I57" s="163" t="n">
        <f aca="false">H57/G57</f>
        <v>1.75137626424273</v>
      </c>
      <c r="J57" s="33"/>
      <c r="K57" s="33"/>
    </row>
    <row r="58" customFormat="false" ht="18.75" hidden="false" customHeight="false" outlineLevel="0" collapsed="false">
      <c r="A58" s="10"/>
      <c r="B58" s="164" t="s">
        <v>158</v>
      </c>
      <c r="C58" s="164"/>
      <c r="D58" s="164"/>
      <c r="E58" s="164"/>
      <c r="F58" s="164"/>
      <c r="G58" s="164"/>
      <c r="H58" s="164"/>
      <c r="I58" s="163" t="n">
        <f aca="false">I60</f>
        <v>0.023</v>
      </c>
      <c r="J58" s="33"/>
      <c r="K58" s="33"/>
    </row>
    <row r="59" customFormat="false" ht="131.25" hidden="true" customHeight="true" outlineLevel="1" collapsed="false">
      <c r="A59" s="10"/>
      <c r="B59" s="89" t="s">
        <v>25</v>
      </c>
      <c r="C59" s="90" t="s">
        <v>104</v>
      </c>
      <c r="D59" s="90" t="s">
        <v>105</v>
      </c>
      <c r="E59" s="90" t="s">
        <v>106</v>
      </c>
      <c r="F59" s="90" t="s">
        <v>107</v>
      </c>
      <c r="G59" s="90" t="s">
        <v>29</v>
      </c>
      <c r="H59" s="160" t="s">
        <v>108</v>
      </c>
      <c r="I59" s="161" t="s">
        <v>109</v>
      </c>
      <c r="J59" s="33"/>
      <c r="K59" s="33"/>
    </row>
    <row r="60" customFormat="false" ht="18.75" hidden="true" customHeight="true" outlineLevel="1" collapsed="false">
      <c r="A60" s="10"/>
      <c r="B60" s="93" t="n">
        <f aca="false">B54</f>
        <v>7811</v>
      </c>
      <c r="C60" s="94" t="n">
        <v>115</v>
      </c>
      <c r="D60" s="94" t="n">
        <f aca="false">B60/5000</f>
        <v>1.5622</v>
      </c>
      <c r="E60" s="94" t="n">
        <f aca="false">C60*D60</f>
        <v>179.653</v>
      </c>
      <c r="F60" s="94" t="n">
        <f aca="false">E60/B60</f>
        <v>0.023</v>
      </c>
      <c r="G60" s="94" t="n">
        <f aca="false">F24</f>
        <v>7811</v>
      </c>
      <c r="H60" s="162" t="n">
        <f aca="false">F60*G60</f>
        <v>179.653</v>
      </c>
      <c r="I60" s="163" t="n">
        <f aca="false">H60/G60</f>
        <v>0.023</v>
      </c>
      <c r="J60" s="33"/>
      <c r="K60" s="33"/>
    </row>
    <row r="61" customFormat="false" ht="18.75" hidden="false" customHeight="false" outlineLevel="0" collapsed="false">
      <c r="A61" s="10"/>
      <c r="B61" s="164" t="s">
        <v>159</v>
      </c>
      <c r="C61" s="164"/>
      <c r="D61" s="164"/>
      <c r="E61" s="164"/>
      <c r="F61" s="164"/>
      <c r="G61" s="164"/>
      <c r="H61" s="164"/>
      <c r="I61" s="163" t="n">
        <f aca="false">I63</f>
        <v>0.02275</v>
      </c>
      <c r="J61" s="33"/>
      <c r="K61" s="33"/>
    </row>
    <row r="62" customFormat="false" ht="131.25" hidden="true" customHeight="true" outlineLevel="1" collapsed="false">
      <c r="A62" s="10"/>
      <c r="B62" s="89" t="s">
        <v>25</v>
      </c>
      <c r="C62" s="90" t="s">
        <v>111</v>
      </c>
      <c r="D62" s="90" t="s">
        <v>112</v>
      </c>
      <c r="E62" s="90" t="s">
        <v>113</v>
      </c>
      <c r="F62" s="90" t="s">
        <v>114</v>
      </c>
      <c r="G62" s="90" t="s">
        <v>29</v>
      </c>
      <c r="H62" s="160" t="s">
        <v>115</v>
      </c>
      <c r="I62" s="161" t="s">
        <v>116</v>
      </c>
      <c r="J62" s="33"/>
      <c r="K62" s="33"/>
    </row>
    <row r="63" customFormat="false" ht="18.75" hidden="true" customHeight="true" outlineLevel="1" collapsed="false">
      <c r="A63" s="10"/>
      <c r="B63" s="93" t="n">
        <f aca="false">B57</f>
        <v>7811</v>
      </c>
      <c r="C63" s="94" t="n">
        <v>455</v>
      </c>
      <c r="D63" s="94" t="n">
        <f aca="false">B63/20000</f>
        <v>0.39055</v>
      </c>
      <c r="E63" s="94" t="n">
        <f aca="false">C63*D63</f>
        <v>177.70025</v>
      </c>
      <c r="F63" s="94" t="n">
        <f aca="false">E63/B63</f>
        <v>0.02275</v>
      </c>
      <c r="G63" s="94" t="n">
        <f aca="false">F24</f>
        <v>7811</v>
      </c>
      <c r="H63" s="162" t="n">
        <f aca="false">F63*G63</f>
        <v>177.70025</v>
      </c>
      <c r="I63" s="163" t="n">
        <f aca="false">H63/G63</f>
        <v>0.02275</v>
      </c>
      <c r="J63" s="33"/>
      <c r="K63" s="33"/>
    </row>
    <row r="64" customFormat="false" ht="18.75" hidden="false" customHeight="false" outlineLevel="0" collapsed="false">
      <c r="A64" s="10"/>
      <c r="B64" s="164" t="s">
        <v>117</v>
      </c>
      <c r="C64" s="164"/>
      <c r="D64" s="164"/>
      <c r="E64" s="164"/>
      <c r="F64" s="164"/>
      <c r="G64" s="164"/>
      <c r="H64" s="164"/>
      <c r="I64" s="163" t="n">
        <f aca="false">I66</f>
        <v>1.336</v>
      </c>
      <c r="J64" s="33"/>
      <c r="K64" s="33"/>
    </row>
    <row r="65" customFormat="false" ht="187.5" hidden="true" customHeight="true" outlineLevel="1" collapsed="false">
      <c r="A65" s="10"/>
      <c r="B65" s="89" t="s">
        <v>25</v>
      </c>
      <c r="C65" s="90" t="s">
        <v>118</v>
      </c>
      <c r="D65" s="90" t="s">
        <v>119</v>
      </c>
      <c r="E65" s="90" t="s">
        <v>120</v>
      </c>
      <c r="F65" s="90" t="s">
        <v>121</v>
      </c>
      <c r="G65" s="90" t="s">
        <v>29</v>
      </c>
      <c r="H65" s="160" t="s">
        <v>122</v>
      </c>
      <c r="I65" s="161" t="s">
        <v>123</v>
      </c>
      <c r="J65" s="33"/>
      <c r="K65" s="33"/>
    </row>
    <row r="66" customFormat="false" ht="18.75" hidden="true" customHeight="true" outlineLevel="1" collapsed="false">
      <c r="A66" s="10"/>
      <c r="B66" s="93" t="n">
        <f aca="false">B54</f>
        <v>7811</v>
      </c>
      <c r="C66" s="94" t="n">
        <v>1336</v>
      </c>
      <c r="D66" s="94" t="n">
        <f aca="false">B66/1000</f>
        <v>7.811</v>
      </c>
      <c r="E66" s="94" t="n">
        <f aca="false">D66*C66</f>
        <v>10435.496</v>
      </c>
      <c r="F66" s="94" t="n">
        <f aca="false">E66/B66</f>
        <v>1.336</v>
      </c>
      <c r="G66" s="94" t="n">
        <f aca="false">F24</f>
        <v>7811</v>
      </c>
      <c r="H66" s="162" t="n">
        <f aca="false">F66*G66</f>
        <v>10435.496</v>
      </c>
      <c r="I66" s="163" t="n">
        <f aca="false">H66/G66</f>
        <v>1.336</v>
      </c>
      <c r="J66" s="33"/>
      <c r="K66" s="33"/>
    </row>
    <row r="67" customFormat="false" ht="18.75" hidden="false" customHeight="false" outlineLevel="0" collapsed="false">
      <c r="A67" s="10"/>
      <c r="B67" s="164" t="s">
        <v>124</v>
      </c>
      <c r="C67" s="164"/>
      <c r="D67" s="164"/>
      <c r="E67" s="164"/>
      <c r="F67" s="164"/>
      <c r="G67" s="164"/>
      <c r="H67" s="164"/>
      <c r="I67" s="163" t="n">
        <f aca="false">I69</f>
        <v>3.31797038364699</v>
      </c>
      <c r="J67" s="33"/>
      <c r="K67" s="33"/>
    </row>
    <row r="68" customFormat="false" ht="206.25" hidden="true" customHeight="true" outlineLevel="1" collapsed="false">
      <c r="A68" s="10"/>
      <c r="B68" s="89" t="s">
        <v>25</v>
      </c>
      <c r="C68" s="90" t="s">
        <v>20</v>
      </c>
      <c r="D68" s="90" t="s">
        <v>125</v>
      </c>
      <c r="E68" s="90" t="s">
        <v>126</v>
      </c>
      <c r="F68" s="90" t="s">
        <v>127</v>
      </c>
      <c r="G68" s="90" t="s">
        <v>29</v>
      </c>
      <c r="H68" s="160" t="s">
        <v>128</v>
      </c>
      <c r="I68" s="161" t="s">
        <v>129</v>
      </c>
      <c r="J68" s="33"/>
      <c r="K68" s="33"/>
    </row>
    <row r="69" customFormat="false" ht="18.75" hidden="true" customHeight="true" outlineLevel="1" collapsed="false">
      <c r="A69" s="10"/>
      <c r="B69" s="93" t="n">
        <f aca="false">B66</f>
        <v>7811</v>
      </c>
      <c r="C69" s="94" t="n">
        <v>1</v>
      </c>
      <c r="D69" s="94" t="n">
        <v>622000</v>
      </c>
      <c r="E69" s="94" t="n">
        <f aca="false">D69/24</f>
        <v>25916.6666666667</v>
      </c>
      <c r="F69" s="94" t="n">
        <f aca="false">E69/B69</f>
        <v>3.31797038364699</v>
      </c>
      <c r="G69" s="94" t="n">
        <f aca="false">F24</f>
        <v>7811</v>
      </c>
      <c r="H69" s="162" t="n">
        <f aca="false">G69*F69</f>
        <v>25916.6666666667</v>
      </c>
      <c r="I69" s="163" t="n">
        <f aca="false">H69/G69</f>
        <v>3.31797038364699</v>
      </c>
      <c r="J69" s="33"/>
      <c r="K69" s="33"/>
    </row>
    <row r="70" customFormat="false" ht="18.75" hidden="false" customHeight="false" outlineLevel="0" collapsed="false">
      <c r="A70" s="10"/>
      <c r="B70" s="164" t="s">
        <v>130</v>
      </c>
      <c r="C70" s="164"/>
      <c r="D70" s="164"/>
      <c r="E70" s="164"/>
      <c r="F70" s="164"/>
      <c r="G70" s="164"/>
      <c r="H70" s="164"/>
      <c r="I70" s="163" t="n">
        <v>1.95</v>
      </c>
      <c r="J70" s="33"/>
      <c r="K70" s="33"/>
    </row>
    <row r="71" customFormat="false" ht="409.5" hidden="true" customHeight="true" outlineLevel="1" collapsed="false">
      <c r="A71" s="10"/>
      <c r="B71" s="89" t="s">
        <v>25</v>
      </c>
      <c r="C71" s="90" t="s">
        <v>131</v>
      </c>
      <c r="D71" s="90" t="s">
        <v>132</v>
      </c>
      <c r="E71" s="90" t="s">
        <v>133</v>
      </c>
      <c r="F71" s="90" t="s">
        <v>134</v>
      </c>
      <c r="G71" s="90" t="s">
        <v>29</v>
      </c>
      <c r="H71" s="160" t="s">
        <v>135</v>
      </c>
      <c r="I71" s="161" t="s">
        <v>136</v>
      </c>
      <c r="J71" s="33"/>
      <c r="K71" s="33"/>
    </row>
    <row r="72" customFormat="false" ht="18.75" hidden="true" customHeight="true" outlineLevel="1" collapsed="false">
      <c r="A72" s="10"/>
      <c r="B72" s="93" t="n">
        <f aca="false">B69</f>
        <v>7811</v>
      </c>
      <c r="C72" s="94" t="n">
        <v>1</v>
      </c>
      <c r="D72" s="94" t="n">
        <v>550</v>
      </c>
      <c r="E72" s="94" t="n">
        <f aca="false">D72*12/C72</f>
        <v>6600</v>
      </c>
      <c r="F72" s="94" t="n">
        <f aca="false">E72/B72</f>
        <v>0.844962232748688</v>
      </c>
      <c r="G72" s="94" t="n">
        <f aca="false">F24</f>
        <v>7811</v>
      </c>
      <c r="H72" s="162" t="n">
        <f aca="false">G72*F72</f>
        <v>6600</v>
      </c>
      <c r="I72" s="163" t="n">
        <f aca="false">H72/G72</f>
        <v>0.844962232748688</v>
      </c>
      <c r="J72" s="33"/>
      <c r="K72" s="33"/>
    </row>
    <row r="73" customFormat="false" ht="19.5" hidden="false" customHeight="false" outlineLevel="0" collapsed="false">
      <c r="A73" s="10"/>
      <c r="B73" s="165" t="s">
        <v>137</v>
      </c>
      <c r="C73" s="165"/>
      <c r="D73" s="165"/>
      <c r="E73" s="165"/>
      <c r="F73" s="165"/>
      <c r="G73" s="165"/>
      <c r="H73" s="166" t="n">
        <v>15</v>
      </c>
      <c r="I73" s="167" t="n">
        <f aca="false">K73*H73%</f>
        <v>5.48647945180804</v>
      </c>
      <c r="J73" s="33"/>
      <c r="K73" s="168" t="n">
        <f aca="false">I22+I25+I28+I31+I34+I37+I40+I43+I46+I49+I52+I55+I58+I61+I64+I67+I70</f>
        <v>36.5765296787202</v>
      </c>
    </row>
    <row r="74" customFormat="false" ht="20.25" hidden="false" customHeight="false" outlineLevel="0" collapsed="false">
      <c r="A74" s="10"/>
      <c r="B74" s="49" t="s">
        <v>138</v>
      </c>
      <c r="C74" s="49"/>
      <c r="D74" s="49"/>
      <c r="E74" s="49"/>
      <c r="F74" s="49"/>
      <c r="G74" s="49"/>
      <c r="H74" s="49"/>
      <c r="I74" s="143" t="n">
        <f aca="false">K73+I73</f>
        <v>42.0630091305283</v>
      </c>
      <c r="J74" s="33"/>
      <c r="K74" s="168"/>
    </row>
    <row r="75" customFormat="false" ht="9" hidden="false" customHeight="true" outlineLevel="0" collapsed="false">
      <c r="A75" s="33"/>
      <c r="B75" s="33"/>
      <c r="C75" s="33"/>
      <c r="D75" s="33"/>
      <c r="E75" s="33"/>
      <c r="F75" s="33"/>
      <c r="G75" s="33"/>
      <c r="H75" s="33"/>
      <c r="I75" s="7"/>
      <c r="J75" s="33"/>
      <c r="K75" s="33"/>
    </row>
    <row r="76" customFormat="false" ht="18.75" hidden="false" customHeight="false" outlineLevel="0" collapsed="false">
      <c r="A76" s="169" t="s">
        <v>139</v>
      </c>
      <c r="B76" s="169"/>
      <c r="C76" s="169"/>
      <c r="D76" s="169"/>
      <c r="E76" s="169"/>
      <c r="F76" s="169"/>
      <c r="G76" s="169"/>
      <c r="H76" s="170" t="s">
        <v>140</v>
      </c>
      <c r="I76" s="109" t="n">
        <v>100</v>
      </c>
      <c r="J76" s="33"/>
      <c r="K76" s="33"/>
    </row>
    <row r="77" customFormat="false" ht="19.5" hidden="false" customHeight="false" outlineLevel="0" collapsed="false">
      <c r="A77" s="169"/>
      <c r="B77" s="169"/>
      <c r="C77" s="169"/>
      <c r="D77" s="169"/>
      <c r="E77" s="169"/>
      <c r="F77" s="169"/>
      <c r="G77" s="169"/>
      <c r="H77" s="111" t="s">
        <v>141</v>
      </c>
      <c r="I77" s="171" t="n">
        <f aca="false">I76*95%</f>
        <v>95</v>
      </c>
      <c r="J77" s="110"/>
      <c r="K77" s="110"/>
    </row>
    <row r="78" customFormat="false" ht="39" hidden="false" customHeight="true" outlineLevel="0" collapsed="false">
      <c r="A78" s="59" t="s">
        <v>160</v>
      </c>
      <c r="B78" s="59"/>
      <c r="C78" s="59"/>
      <c r="D78" s="59"/>
      <c r="E78" s="59"/>
      <c r="F78" s="59"/>
      <c r="G78" s="59"/>
      <c r="H78" s="59"/>
      <c r="I78" s="172" t="n">
        <v>900</v>
      </c>
      <c r="J78" s="33"/>
      <c r="K78" s="33"/>
    </row>
    <row r="79" customFormat="false" ht="39" hidden="false" customHeight="true" outlineLevel="0" collapsed="false">
      <c r="A79" s="61" t="s">
        <v>161</v>
      </c>
      <c r="B79" s="61"/>
      <c r="C79" s="61"/>
      <c r="D79" s="61"/>
      <c r="E79" s="61"/>
      <c r="F79" s="61"/>
      <c r="G79" s="61"/>
      <c r="H79" s="61"/>
      <c r="I79" s="173" t="n">
        <f aca="false">I78*95%</f>
        <v>855</v>
      </c>
      <c r="J79" s="33"/>
      <c r="K79" s="33"/>
    </row>
    <row r="80" customFormat="false" ht="50.7" hidden="false" customHeight="true" outlineLevel="0" collapsed="false">
      <c r="A80" s="174"/>
      <c r="B80" s="174"/>
      <c r="C80" s="174"/>
      <c r="D80" s="174"/>
      <c r="E80" s="174"/>
      <c r="F80" s="174"/>
      <c r="G80" s="174"/>
      <c r="H80" s="174"/>
      <c r="I80" s="174"/>
      <c r="J80" s="174"/>
      <c r="K80" s="174" t="n">
        <f aca="false">I78/I76</f>
        <v>9</v>
      </c>
      <c r="L80" s="175"/>
      <c r="M80" s="175"/>
      <c r="N80" s="175"/>
      <c r="O80" s="175"/>
    </row>
    <row r="81" customFormat="false" ht="30" hidden="false" customHeight="true" outlineLevel="0" collapsed="false">
      <c r="A81" s="64" t="s">
        <v>144</v>
      </c>
      <c r="B81" s="64"/>
      <c r="C81" s="64"/>
      <c r="D81" s="64"/>
      <c r="E81" s="64"/>
      <c r="F81" s="64"/>
      <c r="G81" s="64"/>
      <c r="H81" s="65" t="s">
        <v>145</v>
      </c>
      <c r="I81" s="65"/>
      <c r="J81" s="174"/>
      <c r="K81" s="174"/>
      <c r="L81" s="175"/>
      <c r="M81" s="175"/>
      <c r="N81" s="175"/>
      <c r="O81" s="175"/>
    </row>
    <row r="82" customFormat="false" ht="30" hidden="false" customHeight="true" outlineLevel="0" collapsed="false">
      <c r="A82" s="69"/>
      <c r="B82" s="69"/>
      <c r="C82" s="69"/>
      <c r="D82" s="69"/>
      <c r="E82" s="69"/>
      <c r="F82" s="69"/>
      <c r="G82" s="69"/>
      <c r="H82" s="69"/>
      <c r="I82" s="69"/>
      <c r="J82" s="174"/>
      <c r="K82" s="174"/>
      <c r="L82" s="175"/>
      <c r="M82" s="175"/>
      <c r="N82" s="175"/>
      <c r="O82" s="175"/>
    </row>
    <row r="83" customFormat="false" ht="18.75" hidden="false" customHeight="false" outlineLevel="0" collapsed="false">
      <c r="A83" s="176"/>
      <c r="B83" s="176"/>
      <c r="C83" s="176"/>
      <c r="D83" s="176"/>
      <c r="E83" s="176"/>
      <c r="F83" s="176"/>
      <c r="G83" s="176"/>
      <c r="H83" s="176"/>
      <c r="I83" s="72"/>
      <c r="J83" s="174"/>
      <c r="K83" s="174"/>
      <c r="L83" s="175"/>
      <c r="M83" s="175"/>
      <c r="N83" s="175"/>
      <c r="O83" s="175"/>
    </row>
    <row r="84" customFormat="false" ht="18.75" hidden="false" customHeight="false" outlineLevel="0" collapsed="false">
      <c r="A84" s="176"/>
      <c r="B84" s="176"/>
      <c r="C84" s="176"/>
      <c r="D84" s="176"/>
      <c r="E84" s="176"/>
      <c r="F84" s="176"/>
      <c r="G84" s="176"/>
      <c r="H84" s="176"/>
      <c r="I84" s="72"/>
      <c r="J84" s="175"/>
      <c r="K84" s="175"/>
      <c r="L84" s="175"/>
      <c r="M84" s="175"/>
      <c r="N84" s="175"/>
      <c r="O84" s="175"/>
    </row>
    <row r="1048576" customFormat="false" ht="12.8" hidden="false" customHeight="false" outlineLevel="0" collapsed="false"/>
  </sheetData>
  <mergeCells count="47">
    <mergeCell ref="G1:I1"/>
    <mergeCell ref="A3:I3"/>
    <mergeCell ref="B5:I5"/>
    <mergeCell ref="A6:A11"/>
    <mergeCell ref="B6:H6"/>
    <mergeCell ref="B7:H7"/>
    <mergeCell ref="B8:H8"/>
    <mergeCell ref="B9:H9"/>
    <mergeCell ref="B10:H10"/>
    <mergeCell ref="B11:H11"/>
    <mergeCell ref="B12:I12"/>
    <mergeCell ref="A13:A20"/>
    <mergeCell ref="B13:H13"/>
    <mergeCell ref="B14:H14"/>
    <mergeCell ref="B15:H15"/>
    <mergeCell ref="B16:H16"/>
    <mergeCell ref="B17:H17"/>
    <mergeCell ref="B18:H18"/>
    <mergeCell ref="B19:H19"/>
    <mergeCell ref="B20:H20"/>
    <mergeCell ref="B21:I21"/>
    <mergeCell ref="A22:A74"/>
    <mergeCell ref="B22:H22"/>
    <mergeCell ref="B25:H25"/>
    <mergeCell ref="B28:H28"/>
    <mergeCell ref="B31:H31"/>
    <mergeCell ref="B34:H34"/>
    <mergeCell ref="B37:H37"/>
    <mergeCell ref="B40:H40"/>
    <mergeCell ref="B43:H43"/>
    <mergeCell ref="B46:H46"/>
    <mergeCell ref="B49:H49"/>
    <mergeCell ref="B52:H52"/>
    <mergeCell ref="B55:H55"/>
    <mergeCell ref="B58:H58"/>
    <mergeCell ref="B61:H61"/>
    <mergeCell ref="B64:H64"/>
    <mergeCell ref="B67:H67"/>
    <mergeCell ref="B70:H70"/>
    <mergeCell ref="B73:G73"/>
    <mergeCell ref="B74:H74"/>
    <mergeCell ref="A76:G77"/>
    <mergeCell ref="A78:H78"/>
    <mergeCell ref="A79:H79"/>
    <mergeCell ref="A81:E81"/>
    <mergeCell ref="H81:I81"/>
    <mergeCell ref="A82:I82"/>
  </mergeCells>
  <printOptions headings="false" gridLines="false" gridLinesSet="true" horizontalCentered="true" verticalCentered="false"/>
  <pageMargins left="1.18125" right="0.39375" top="0.433333333333333" bottom="1.18125" header="0.511805555555555" footer="0.511805555555555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048576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N5" activeCellId="0" sqref="N5"/>
    </sheetView>
  </sheetViews>
  <sheetFormatPr defaultColWidth="9.12890625" defaultRowHeight="18.75" zeroHeight="false" outlineLevelRow="2" outlineLevelCol="0"/>
  <cols>
    <col collapsed="false" customWidth="true" hidden="false" outlineLevel="0" max="1" min="1" style="2" width="3.57"/>
    <col collapsed="false" customWidth="true" hidden="false" outlineLevel="0" max="2" min="2" style="2" width="12.42"/>
    <col collapsed="false" customWidth="true" hidden="false" outlineLevel="0" max="3" min="3" style="2" width="13.14"/>
    <col collapsed="false" customWidth="true" hidden="false" outlineLevel="0" max="4" min="4" style="2" width="13.57"/>
    <col collapsed="false" customWidth="true" hidden="false" outlineLevel="0" max="5" min="5" style="2" width="12.57"/>
    <col collapsed="false" customWidth="true" hidden="false" outlineLevel="0" max="6" min="6" style="2" width="18.13"/>
    <col collapsed="false" customWidth="true" hidden="false" outlineLevel="0" max="8" min="7" style="2" width="18.43"/>
    <col collapsed="false" customWidth="true" hidden="false" outlineLevel="0" max="9" min="9" style="7" width="19"/>
    <col collapsed="false" customWidth="false" hidden="true" outlineLevel="0" max="10" min="10" style="2" width="9.13"/>
    <col collapsed="false" customWidth="true" hidden="true" outlineLevel="0" max="11" min="11" style="2" width="11.57"/>
    <col collapsed="false" customWidth="true" hidden="false" outlineLevel="0" max="12" min="12" style="2" width="10.57"/>
    <col collapsed="false" customWidth="false" hidden="false" outlineLevel="0" max="13" min="13" style="2" width="9.13"/>
    <col collapsed="false" customWidth="true" hidden="false" outlineLevel="0" max="14" min="14" style="2" width="8.14"/>
    <col collapsed="false" customWidth="true" hidden="false" outlineLevel="0" max="15" min="15" style="2" width="5"/>
    <col collapsed="false" customWidth="true" hidden="false" outlineLevel="0" max="16" min="16" style="2" width="10.12"/>
    <col collapsed="false" customWidth="false" hidden="false" outlineLevel="0" max="1024" min="17" style="2" width="9.13"/>
  </cols>
  <sheetData>
    <row r="1" customFormat="false" ht="81" hidden="false" customHeight="true" outlineLevel="0" collapsed="false">
      <c r="G1" s="116" t="s">
        <v>162</v>
      </c>
      <c r="H1" s="116"/>
      <c r="I1" s="116"/>
    </row>
    <row r="2" customFormat="false" ht="9" hidden="false" customHeight="true" outlineLevel="0" collapsed="false">
      <c r="I2" s="4"/>
    </row>
    <row r="3" customFormat="false" ht="69.75" hidden="false" customHeight="true" outlineLevel="0" collapsed="false">
      <c r="A3" s="76" t="s">
        <v>168</v>
      </c>
      <c r="B3" s="76"/>
      <c r="C3" s="76"/>
      <c r="D3" s="76"/>
      <c r="E3" s="76"/>
      <c r="F3" s="76"/>
      <c r="G3" s="76"/>
      <c r="H3" s="76"/>
      <c r="I3" s="76"/>
    </row>
    <row r="4" customFormat="false" ht="9" hidden="false" customHeight="true" outlineLevel="0" collapsed="false">
      <c r="I4" s="4"/>
    </row>
    <row r="5" customFormat="false" ht="19.5" hidden="false" customHeight="false" outlineLevel="0" collapsed="false">
      <c r="A5" s="10" t="n">
        <v>1</v>
      </c>
      <c r="B5" s="9" t="s">
        <v>2</v>
      </c>
      <c r="C5" s="9"/>
      <c r="D5" s="9"/>
      <c r="E5" s="9"/>
      <c r="F5" s="9"/>
      <c r="G5" s="9"/>
      <c r="H5" s="9"/>
      <c r="I5" s="9"/>
    </row>
    <row r="6" customFormat="false" ht="18.75" hidden="false" customHeight="false" outlineLevel="0" collapsed="false">
      <c r="A6" s="10"/>
      <c r="B6" s="177" t="s">
        <v>3</v>
      </c>
      <c r="C6" s="177"/>
      <c r="D6" s="177"/>
      <c r="E6" s="177"/>
      <c r="F6" s="177"/>
      <c r="G6" s="177"/>
      <c r="H6" s="177"/>
      <c r="I6" s="121" t="s">
        <v>148</v>
      </c>
    </row>
    <row r="7" customFormat="false" ht="18.75" hidden="false" customHeight="false" outlineLevel="0" collapsed="false">
      <c r="A7" s="10"/>
      <c r="B7" s="82" t="s">
        <v>5</v>
      </c>
      <c r="C7" s="82"/>
      <c r="D7" s="82"/>
      <c r="E7" s="82"/>
      <c r="F7" s="82"/>
      <c r="G7" s="82"/>
      <c r="H7" s="82"/>
      <c r="I7" s="123" t="s">
        <v>149</v>
      </c>
    </row>
    <row r="8" customFormat="false" ht="18.75" hidden="false" customHeight="false" outlineLevel="0" collapsed="false">
      <c r="A8" s="10"/>
      <c r="B8" s="82" t="s">
        <v>7</v>
      </c>
      <c r="C8" s="82"/>
      <c r="D8" s="82"/>
      <c r="E8" s="82"/>
      <c r="F8" s="82"/>
      <c r="G8" s="82"/>
      <c r="H8" s="82"/>
      <c r="I8" s="16" t="n">
        <v>7150</v>
      </c>
    </row>
    <row r="9" customFormat="false" ht="18.75" hidden="false" customHeight="false" outlineLevel="0" collapsed="false">
      <c r="A9" s="10"/>
      <c r="B9" s="82" t="s">
        <v>150</v>
      </c>
      <c r="C9" s="82"/>
      <c r="D9" s="82"/>
      <c r="E9" s="82"/>
      <c r="F9" s="82"/>
      <c r="G9" s="82"/>
      <c r="H9" s="82"/>
      <c r="I9" s="14" t="n">
        <v>1650000</v>
      </c>
    </row>
    <row r="10" customFormat="false" ht="18.75" hidden="false" customHeight="false" outlineLevel="0" collapsed="false">
      <c r="A10" s="10"/>
      <c r="B10" s="82" t="s">
        <v>9</v>
      </c>
      <c r="C10" s="82"/>
      <c r="D10" s="82"/>
      <c r="E10" s="82"/>
      <c r="F10" s="82"/>
      <c r="G10" s="82"/>
      <c r="H10" s="82"/>
      <c r="I10" s="123" t="s">
        <v>151</v>
      </c>
    </row>
    <row r="11" customFormat="false" ht="19.5" hidden="false" customHeight="false" outlineLevel="0" collapsed="false">
      <c r="A11" s="10"/>
      <c r="B11" s="83" t="s">
        <v>11</v>
      </c>
      <c r="C11" s="83"/>
      <c r="D11" s="83"/>
      <c r="E11" s="83"/>
      <c r="F11" s="83"/>
      <c r="G11" s="83"/>
      <c r="H11" s="83"/>
      <c r="I11" s="126" t="s">
        <v>152</v>
      </c>
    </row>
    <row r="12" customFormat="false" ht="19.5" hidden="false" customHeight="false" outlineLevel="0" collapsed="false">
      <c r="A12" s="10" t="n">
        <v>2</v>
      </c>
      <c r="B12" s="178" t="s">
        <v>13</v>
      </c>
      <c r="C12" s="178"/>
      <c r="D12" s="178"/>
      <c r="E12" s="178"/>
      <c r="F12" s="178"/>
      <c r="G12" s="178"/>
      <c r="H12" s="178"/>
      <c r="I12" s="178"/>
    </row>
    <row r="13" customFormat="false" ht="17.35" hidden="false" customHeight="false" outlineLevel="0" collapsed="false">
      <c r="A13" s="10"/>
      <c r="B13" s="80" t="s">
        <v>14</v>
      </c>
      <c r="C13" s="80"/>
      <c r="D13" s="80"/>
      <c r="E13" s="80"/>
      <c r="F13" s="80"/>
      <c r="G13" s="80"/>
      <c r="H13" s="80"/>
      <c r="I13" s="129" t="n">
        <v>11</v>
      </c>
    </row>
    <row r="14" customFormat="false" ht="17.35" hidden="false" customHeight="false" outlineLevel="0" collapsed="false">
      <c r="A14" s="10"/>
      <c r="B14" s="82" t="s">
        <v>153</v>
      </c>
      <c r="C14" s="82"/>
      <c r="D14" s="82"/>
      <c r="E14" s="82"/>
      <c r="F14" s="82"/>
      <c r="G14" s="82"/>
      <c r="H14" s="82"/>
      <c r="I14" s="123" t="n">
        <v>4</v>
      </c>
    </row>
    <row r="15" customFormat="false" ht="17.35" hidden="false" customHeight="false" outlineLevel="0" collapsed="false">
      <c r="A15" s="10"/>
      <c r="B15" s="80" t="s">
        <v>154</v>
      </c>
      <c r="C15" s="80"/>
      <c r="D15" s="80"/>
      <c r="E15" s="80"/>
      <c r="F15" s="80"/>
      <c r="G15" s="80"/>
      <c r="H15" s="80"/>
      <c r="I15" s="123" t="n">
        <v>22</v>
      </c>
    </row>
    <row r="16" customFormat="false" ht="17.35" hidden="false" customHeight="false" outlineLevel="0" collapsed="false">
      <c r="A16" s="10"/>
      <c r="B16" s="82" t="s">
        <v>15</v>
      </c>
      <c r="C16" s="82"/>
      <c r="D16" s="82"/>
      <c r="E16" s="82"/>
      <c r="F16" s="82"/>
      <c r="G16" s="82"/>
      <c r="H16" s="82"/>
      <c r="I16" s="123" t="n">
        <v>11</v>
      </c>
    </row>
    <row r="17" customFormat="false" ht="17.35" hidden="false" customHeight="false" outlineLevel="0" collapsed="false">
      <c r="A17" s="10"/>
      <c r="B17" s="82" t="s">
        <v>156</v>
      </c>
      <c r="C17" s="82"/>
      <c r="D17" s="82"/>
      <c r="E17" s="82"/>
      <c r="F17" s="82"/>
      <c r="G17" s="82"/>
      <c r="H17" s="82"/>
      <c r="I17" s="123" t="n">
        <v>2</v>
      </c>
    </row>
    <row r="18" customFormat="false" ht="17.35" hidden="false" customHeight="false" outlineLevel="0" collapsed="false">
      <c r="A18" s="10"/>
      <c r="B18" s="82" t="s">
        <v>20</v>
      </c>
      <c r="C18" s="82"/>
      <c r="D18" s="82"/>
      <c r="E18" s="82"/>
      <c r="F18" s="82"/>
      <c r="G18" s="82"/>
      <c r="H18" s="82"/>
      <c r="I18" s="123" t="n">
        <v>1</v>
      </c>
    </row>
    <row r="19" customFormat="false" ht="17.35" hidden="false" customHeight="false" outlineLevel="0" collapsed="false">
      <c r="A19" s="10"/>
      <c r="B19" s="82" t="s">
        <v>21</v>
      </c>
      <c r="C19" s="82"/>
      <c r="D19" s="82"/>
      <c r="E19" s="82"/>
      <c r="F19" s="82"/>
      <c r="G19" s="82"/>
      <c r="H19" s="82"/>
      <c r="I19" s="16" t="n">
        <f aca="false">((I15*I16)+I14)*365</f>
        <v>89790</v>
      </c>
    </row>
    <row r="20" customFormat="false" ht="17.35" hidden="false" customHeight="false" outlineLevel="0" collapsed="false">
      <c r="A20" s="10"/>
      <c r="B20" s="83" t="s">
        <v>22</v>
      </c>
      <c r="C20" s="83"/>
      <c r="D20" s="83"/>
      <c r="E20" s="83"/>
      <c r="F20" s="83"/>
      <c r="G20" s="83"/>
      <c r="H20" s="83"/>
      <c r="I20" s="86" t="n">
        <v>25.4</v>
      </c>
    </row>
    <row r="21" customFormat="false" ht="19.5" hidden="false" customHeight="false" outlineLevel="0" collapsed="false">
      <c r="A21" s="10" t="n">
        <v>3</v>
      </c>
      <c r="B21" s="87" t="s">
        <v>164</v>
      </c>
      <c r="C21" s="87"/>
      <c r="D21" s="87"/>
      <c r="E21" s="87"/>
      <c r="F21" s="87"/>
      <c r="G21" s="87"/>
      <c r="H21" s="87"/>
      <c r="I21" s="87"/>
    </row>
    <row r="22" s="33" customFormat="true" ht="18.75" hidden="false" customHeight="false" outlineLevel="0" collapsed="false">
      <c r="A22" s="10"/>
      <c r="B22" s="158" t="s">
        <v>24</v>
      </c>
      <c r="C22" s="158"/>
      <c r="D22" s="158"/>
      <c r="E22" s="158"/>
      <c r="F22" s="158"/>
      <c r="G22" s="158"/>
      <c r="H22" s="158"/>
      <c r="I22" s="132" t="n">
        <v>13.1</v>
      </c>
    </row>
    <row r="23" s="33" customFormat="true" ht="150" hidden="true" customHeight="false" outlineLevel="1" collapsed="false">
      <c r="A23" s="10"/>
      <c r="B23" s="89" t="s">
        <v>25</v>
      </c>
      <c r="C23" s="90" t="s">
        <v>26</v>
      </c>
      <c r="D23" s="90" t="s">
        <v>27</v>
      </c>
      <c r="E23" s="90" t="s">
        <v>28</v>
      </c>
      <c r="F23" s="90" t="s">
        <v>29</v>
      </c>
      <c r="G23" s="90" t="s">
        <v>30</v>
      </c>
      <c r="H23" s="160" t="s">
        <v>31</v>
      </c>
      <c r="I23" s="133" t="s">
        <v>32</v>
      </c>
    </row>
    <row r="24" s="33" customFormat="true" ht="18.75" hidden="true" customHeight="false" outlineLevel="1" collapsed="false">
      <c r="A24" s="10"/>
      <c r="B24" s="93" t="n">
        <f aca="false">I19</f>
        <v>89790</v>
      </c>
      <c r="C24" s="94" t="n">
        <v>23.81</v>
      </c>
      <c r="D24" s="94" t="n">
        <v>30.5</v>
      </c>
      <c r="E24" s="94" t="n">
        <f aca="false">C24/100</f>
        <v>0.2381</v>
      </c>
      <c r="F24" s="94" t="n">
        <f aca="false">B24/I16</f>
        <v>8162.72727272727</v>
      </c>
      <c r="G24" s="94" t="n">
        <f aca="false">F24*E24</f>
        <v>1943.54536363636</v>
      </c>
      <c r="H24" s="162" t="n">
        <f aca="false">G24*D24</f>
        <v>59278.1335909091</v>
      </c>
      <c r="I24" s="134" t="n">
        <f aca="false">H24/F24</f>
        <v>7.26205</v>
      </c>
    </row>
    <row r="25" s="33" customFormat="true" ht="18.75" hidden="false" customHeight="false" outlineLevel="0" collapsed="false">
      <c r="A25" s="10"/>
      <c r="B25" s="164" t="s">
        <v>33</v>
      </c>
      <c r="C25" s="164"/>
      <c r="D25" s="164"/>
      <c r="E25" s="164"/>
      <c r="F25" s="164"/>
      <c r="G25" s="164"/>
      <c r="H25" s="164"/>
      <c r="I25" s="134" t="n">
        <v>0.87</v>
      </c>
    </row>
    <row r="26" s="33" customFormat="true" ht="225" hidden="true" customHeight="false" outlineLevel="1" collapsed="false">
      <c r="A26" s="10"/>
      <c r="B26" s="89" t="s">
        <v>25</v>
      </c>
      <c r="C26" s="90" t="s">
        <v>34</v>
      </c>
      <c r="D26" s="90" t="s">
        <v>30</v>
      </c>
      <c r="E26" s="90" t="s">
        <v>35</v>
      </c>
      <c r="F26" s="90" t="s">
        <v>29</v>
      </c>
      <c r="G26" s="90" t="s">
        <v>36</v>
      </c>
      <c r="H26" s="160" t="s">
        <v>37</v>
      </c>
      <c r="I26" s="133" t="s">
        <v>38</v>
      </c>
    </row>
    <row r="27" customFormat="false" ht="18.75" hidden="true" customHeight="false" outlineLevel="1" collapsed="false">
      <c r="A27" s="10"/>
      <c r="B27" s="93" t="n">
        <f aca="false">B24</f>
        <v>89790</v>
      </c>
      <c r="C27" s="94" t="n">
        <v>2.8</v>
      </c>
      <c r="D27" s="94" t="n">
        <f aca="false">G24</f>
        <v>1943.54536363636</v>
      </c>
      <c r="E27" s="94" t="n">
        <f aca="false">D27*C27/100</f>
        <v>54.4192701818182</v>
      </c>
      <c r="F27" s="94" t="n">
        <f aca="false">F24</f>
        <v>8162.72727272727</v>
      </c>
      <c r="G27" s="94" t="n">
        <f aca="false">E27/F27</f>
        <v>0.0066668</v>
      </c>
      <c r="H27" s="162" t="n">
        <v>120</v>
      </c>
      <c r="I27" s="134" t="n">
        <f aca="false">G27*H27</f>
        <v>0.800016</v>
      </c>
    </row>
    <row r="28" s="33" customFormat="true" ht="18.75" hidden="false" customHeight="false" outlineLevel="0" collapsed="false">
      <c r="A28" s="10"/>
      <c r="B28" s="164" t="s">
        <v>39</v>
      </c>
      <c r="C28" s="164"/>
      <c r="D28" s="164"/>
      <c r="E28" s="164"/>
      <c r="F28" s="164"/>
      <c r="G28" s="164"/>
      <c r="H28" s="164"/>
      <c r="I28" s="134" t="n">
        <v>0.12</v>
      </c>
      <c r="K28" s="33" t="s">
        <v>40</v>
      </c>
    </row>
    <row r="29" customFormat="false" ht="243.75" hidden="true" customHeight="false" outlineLevel="1" collapsed="false">
      <c r="A29" s="10"/>
      <c r="B29" s="89" t="s">
        <v>25</v>
      </c>
      <c r="C29" s="90" t="s">
        <v>41</v>
      </c>
      <c r="D29" s="90" t="s">
        <v>30</v>
      </c>
      <c r="E29" s="90" t="s">
        <v>42</v>
      </c>
      <c r="F29" s="90" t="s">
        <v>29</v>
      </c>
      <c r="G29" s="90" t="s">
        <v>43</v>
      </c>
      <c r="H29" s="160" t="s">
        <v>44</v>
      </c>
      <c r="I29" s="133" t="s">
        <v>45</v>
      </c>
    </row>
    <row r="30" customFormat="false" ht="18.75" hidden="true" customHeight="false" outlineLevel="1" collapsed="false">
      <c r="A30" s="10"/>
      <c r="B30" s="93" t="n">
        <f aca="false">B27</f>
        <v>89790</v>
      </c>
      <c r="C30" s="94" t="n">
        <v>0.4</v>
      </c>
      <c r="D30" s="94" t="n">
        <f aca="false">G24</f>
        <v>1943.54536363636</v>
      </c>
      <c r="E30" s="94" t="n">
        <f aca="false">D30*C30/100</f>
        <v>7.77418145454546</v>
      </c>
      <c r="F30" s="94" t="n">
        <f aca="false">F24</f>
        <v>8162.72727272727</v>
      </c>
      <c r="G30" s="94" t="n">
        <f aca="false">E30/F30</f>
        <v>0.0009524</v>
      </c>
      <c r="H30" s="162" t="n">
        <v>115</v>
      </c>
      <c r="I30" s="134" t="n">
        <f aca="false">G30*H30</f>
        <v>0.109526</v>
      </c>
    </row>
    <row r="31" customFormat="false" ht="18.75" hidden="false" customHeight="false" outlineLevel="0" collapsed="false">
      <c r="A31" s="10"/>
      <c r="B31" s="179" t="s">
        <v>46</v>
      </c>
      <c r="C31" s="179"/>
      <c r="D31" s="179"/>
      <c r="E31" s="179"/>
      <c r="F31" s="179"/>
      <c r="G31" s="179"/>
      <c r="H31" s="179"/>
      <c r="I31" s="134" t="n">
        <f aca="false">I33</f>
        <v>0.0269053</v>
      </c>
    </row>
    <row r="32" customFormat="false" ht="243.75" hidden="true" customHeight="false" outlineLevel="1" collapsed="false">
      <c r="A32" s="10"/>
      <c r="B32" s="89" t="s">
        <v>25</v>
      </c>
      <c r="C32" s="90" t="s">
        <v>47</v>
      </c>
      <c r="D32" s="90" t="s">
        <v>30</v>
      </c>
      <c r="E32" s="90" t="s">
        <v>48</v>
      </c>
      <c r="F32" s="90" t="s">
        <v>29</v>
      </c>
      <c r="G32" s="90" t="s">
        <v>49</v>
      </c>
      <c r="H32" s="160" t="s">
        <v>50</v>
      </c>
      <c r="I32" s="133" t="s">
        <v>51</v>
      </c>
    </row>
    <row r="33" customFormat="false" ht="18.75" hidden="true" customHeight="false" outlineLevel="1" collapsed="false">
      <c r="A33" s="10"/>
      <c r="B33" s="93" t="n">
        <f aca="false">B30</f>
        <v>89790</v>
      </c>
      <c r="C33" s="94" t="n">
        <v>0.1</v>
      </c>
      <c r="D33" s="94" t="n">
        <f aca="false">D30</f>
        <v>1943.54536363636</v>
      </c>
      <c r="E33" s="94" t="n">
        <f aca="false">D33*C33/100</f>
        <v>1.94354536363636</v>
      </c>
      <c r="F33" s="94" t="n">
        <f aca="false">F24</f>
        <v>8162.72727272727</v>
      </c>
      <c r="G33" s="94" t="n">
        <f aca="false">E33/F33</f>
        <v>0.0002381</v>
      </c>
      <c r="H33" s="162" t="n">
        <v>113</v>
      </c>
      <c r="I33" s="134" t="n">
        <f aca="false">G33*H33</f>
        <v>0.0269053</v>
      </c>
    </row>
    <row r="34" s="33" customFormat="true" ht="18.75" hidden="false" customHeight="false" outlineLevel="0" collapsed="false">
      <c r="A34" s="10"/>
      <c r="B34" s="164" t="s">
        <v>52</v>
      </c>
      <c r="C34" s="164"/>
      <c r="D34" s="164"/>
      <c r="E34" s="164"/>
      <c r="F34" s="164"/>
      <c r="G34" s="164"/>
      <c r="H34" s="164"/>
      <c r="I34" s="134" t="n">
        <v>0.06</v>
      </c>
    </row>
    <row r="35" customFormat="false" ht="300" hidden="true" customHeight="false" outlineLevel="1" collapsed="false">
      <c r="A35" s="10"/>
      <c r="B35" s="89" t="s">
        <v>25</v>
      </c>
      <c r="C35" s="90" t="s">
        <v>53</v>
      </c>
      <c r="D35" s="90" t="s">
        <v>30</v>
      </c>
      <c r="E35" s="90" t="s">
        <v>54</v>
      </c>
      <c r="F35" s="90" t="s">
        <v>29</v>
      </c>
      <c r="G35" s="90" t="s">
        <v>55</v>
      </c>
      <c r="H35" s="160" t="s">
        <v>56</v>
      </c>
      <c r="I35" s="133" t="s">
        <v>57</v>
      </c>
    </row>
    <row r="36" customFormat="false" ht="18.75" hidden="true" customHeight="false" outlineLevel="1" collapsed="false">
      <c r="A36" s="10"/>
      <c r="B36" s="93" t="n">
        <f aca="false">B33</f>
        <v>89790</v>
      </c>
      <c r="C36" s="94" t="n">
        <v>0.3</v>
      </c>
      <c r="D36" s="94" t="n">
        <f aca="false">D33</f>
        <v>1943.54536363636</v>
      </c>
      <c r="E36" s="94" t="n">
        <f aca="false">D36*C36/100</f>
        <v>5.83063609090909</v>
      </c>
      <c r="F36" s="94" t="n">
        <f aca="false">F24</f>
        <v>8162.72727272727</v>
      </c>
      <c r="G36" s="94" t="n">
        <f aca="false">E36/F36</f>
        <v>0.0007143</v>
      </c>
      <c r="H36" s="162" t="n">
        <v>63</v>
      </c>
      <c r="I36" s="134" t="n">
        <f aca="false">G36*H36</f>
        <v>0.0450009</v>
      </c>
    </row>
    <row r="37" s="33" customFormat="true" ht="18.75" hidden="false" customHeight="false" outlineLevel="0" collapsed="false">
      <c r="A37" s="10"/>
      <c r="B37" s="164" t="s">
        <v>58</v>
      </c>
      <c r="C37" s="164"/>
      <c r="D37" s="164"/>
      <c r="E37" s="164"/>
      <c r="F37" s="164"/>
      <c r="G37" s="164"/>
      <c r="H37" s="164"/>
      <c r="I37" s="134" t="n">
        <v>3.45</v>
      </c>
    </row>
    <row r="38" customFormat="false" ht="187.5" hidden="true" customHeight="false" outlineLevel="1" collapsed="false">
      <c r="A38" s="10"/>
      <c r="B38" s="89" t="s">
        <v>25</v>
      </c>
      <c r="C38" s="90" t="s">
        <v>59</v>
      </c>
      <c r="D38" s="90" t="s">
        <v>60</v>
      </c>
      <c r="E38" s="90" t="s">
        <v>61</v>
      </c>
      <c r="F38" s="90" t="s">
        <v>62</v>
      </c>
      <c r="G38" s="90" t="s">
        <v>29</v>
      </c>
      <c r="H38" s="160" t="s">
        <v>63</v>
      </c>
      <c r="I38" s="133" t="s">
        <v>64</v>
      </c>
    </row>
    <row r="39" customFormat="false" ht="18.75" hidden="true" customHeight="false" outlineLevel="1" collapsed="false">
      <c r="A39" s="10"/>
      <c r="B39" s="93" t="n">
        <f aca="false">I19</f>
        <v>89790</v>
      </c>
      <c r="C39" s="94" t="n">
        <v>3</v>
      </c>
      <c r="D39" s="94" t="n">
        <v>7000</v>
      </c>
      <c r="E39" s="94" t="n">
        <f aca="false">(C39*D39*11)+(C39*D39*11)*22%</f>
        <v>281820</v>
      </c>
      <c r="F39" s="94" t="n">
        <f aca="false">E39/B39</f>
        <v>3.13865686602071</v>
      </c>
      <c r="G39" s="94" t="n">
        <f aca="false">F24</f>
        <v>8162.72727272727</v>
      </c>
      <c r="H39" s="162" t="n">
        <f aca="false">G39*F39</f>
        <v>25620</v>
      </c>
      <c r="I39" s="134" t="n">
        <f aca="false">H39/G39</f>
        <v>3.13865686602071</v>
      </c>
    </row>
    <row r="40" s="33" customFormat="true" ht="18.75" hidden="false" customHeight="false" outlineLevel="0" collapsed="false">
      <c r="A40" s="10"/>
      <c r="B40" s="164" t="s">
        <v>65</v>
      </c>
      <c r="C40" s="164"/>
      <c r="D40" s="164"/>
      <c r="E40" s="164"/>
      <c r="F40" s="164"/>
      <c r="G40" s="164"/>
      <c r="H40" s="164"/>
      <c r="I40" s="134" t="n">
        <v>0.67</v>
      </c>
    </row>
    <row r="41" customFormat="false" ht="206.25" hidden="true" customHeight="false" outlineLevel="2" collapsed="false">
      <c r="A41" s="10"/>
      <c r="B41" s="89" t="s">
        <v>25</v>
      </c>
      <c r="C41" s="90" t="s">
        <v>59</v>
      </c>
      <c r="D41" s="90" t="s">
        <v>66</v>
      </c>
      <c r="E41" s="90" t="s">
        <v>67</v>
      </c>
      <c r="F41" s="90" t="s">
        <v>68</v>
      </c>
      <c r="G41" s="90" t="s">
        <v>29</v>
      </c>
      <c r="H41" s="160" t="s">
        <v>69</v>
      </c>
      <c r="I41" s="133" t="s">
        <v>70</v>
      </c>
    </row>
    <row r="42" s="33" customFormat="true" ht="18.75" hidden="true" customHeight="false" outlineLevel="2" collapsed="false">
      <c r="A42" s="10"/>
      <c r="B42" s="93" t="n">
        <f aca="false">I19</f>
        <v>89790</v>
      </c>
      <c r="C42" s="94" t="n">
        <v>1</v>
      </c>
      <c r="D42" s="94" t="n">
        <v>3500</v>
      </c>
      <c r="E42" s="94" t="n">
        <f aca="false">(C42*D42*11)+(C42*D42*11)*22%</f>
        <v>46970</v>
      </c>
      <c r="F42" s="94" t="n">
        <f aca="false">E42/B42</f>
        <v>0.523109477670119</v>
      </c>
      <c r="G42" s="94" t="n">
        <f aca="false">F24</f>
        <v>8162.72727272727</v>
      </c>
      <c r="H42" s="162" t="n">
        <f aca="false">G42*F42</f>
        <v>4270</v>
      </c>
      <c r="I42" s="134" t="n">
        <f aca="false">H42/G42</f>
        <v>0.523109477670119</v>
      </c>
    </row>
    <row r="43" s="33" customFormat="true" ht="18.75" hidden="false" customHeight="false" outlineLevel="0" collapsed="false">
      <c r="A43" s="10"/>
      <c r="B43" s="164" t="s">
        <v>71</v>
      </c>
      <c r="C43" s="164"/>
      <c r="D43" s="164"/>
      <c r="E43" s="164"/>
      <c r="F43" s="164"/>
      <c r="G43" s="164"/>
      <c r="H43" s="164"/>
      <c r="I43" s="134" t="n">
        <v>0.41</v>
      </c>
    </row>
    <row r="44" s="33" customFormat="true" ht="187.5" hidden="true" customHeight="false" outlineLevel="1" collapsed="false">
      <c r="A44" s="10"/>
      <c r="B44" s="89" t="s">
        <v>25</v>
      </c>
      <c r="C44" s="90" t="s">
        <v>59</v>
      </c>
      <c r="D44" s="90" t="s">
        <v>72</v>
      </c>
      <c r="E44" s="90" t="s">
        <v>73</v>
      </c>
      <c r="F44" s="90" t="s">
        <v>74</v>
      </c>
      <c r="G44" s="90" t="s">
        <v>29</v>
      </c>
      <c r="H44" s="160" t="s">
        <v>75</v>
      </c>
      <c r="I44" s="133" t="s">
        <v>76</v>
      </c>
    </row>
    <row r="45" s="33" customFormat="true" ht="18.75" hidden="true" customHeight="false" outlineLevel="1" collapsed="false">
      <c r="A45" s="10"/>
      <c r="B45" s="93" t="n">
        <f aca="false">I19</f>
        <v>89790</v>
      </c>
      <c r="C45" s="94" t="n">
        <v>4</v>
      </c>
      <c r="D45" s="94" t="n">
        <v>6500</v>
      </c>
      <c r="E45" s="94" t="n">
        <f aca="false">(C45*D45*1)+(C45*D45*1)*22%</f>
        <v>31720</v>
      </c>
      <c r="F45" s="94" t="n">
        <f aca="false">E45/B45</f>
        <v>0.353268738166834</v>
      </c>
      <c r="G45" s="94" t="n">
        <f aca="false">F24</f>
        <v>8162.72727272727</v>
      </c>
      <c r="H45" s="162" t="n">
        <f aca="false">G45*F45</f>
        <v>2883.63636363636</v>
      </c>
      <c r="I45" s="134" t="n">
        <f aca="false">H45/G45</f>
        <v>0.353268738166834</v>
      </c>
    </row>
    <row r="46" s="33" customFormat="true" ht="18.75" hidden="false" customHeight="false" outlineLevel="0" collapsed="false">
      <c r="A46" s="10"/>
      <c r="B46" s="164" t="s">
        <v>77</v>
      </c>
      <c r="C46" s="164"/>
      <c r="D46" s="164"/>
      <c r="E46" s="164"/>
      <c r="F46" s="164"/>
      <c r="G46" s="164"/>
      <c r="H46" s="164"/>
      <c r="I46" s="134" t="n">
        <v>0.05</v>
      </c>
    </row>
    <row r="47" customFormat="false" ht="187.5" hidden="true" customHeight="false" outlineLevel="1" collapsed="false">
      <c r="A47" s="10"/>
      <c r="B47" s="89" t="s">
        <v>25</v>
      </c>
      <c r="C47" s="90" t="s">
        <v>78</v>
      </c>
      <c r="D47" s="90" t="s">
        <v>79</v>
      </c>
      <c r="E47" s="90" t="s">
        <v>80</v>
      </c>
      <c r="F47" s="90" t="s">
        <v>81</v>
      </c>
      <c r="G47" s="90" t="s">
        <v>29</v>
      </c>
      <c r="H47" s="160" t="s">
        <v>82</v>
      </c>
      <c r="I47" s="133" t="s">
        <v>83</v>
      </c>
    </row>
    <row r="48" customFormat="false" ht="18.75" hidden="true" customHeight="false" outlineLevel="1" collapsed="false">
      <c r="A48" s="10"/>
      <c r="B48" s="93" t="n">
        <f aca="false">B42</f>
        <v>89790</v>
      </c>
      <c r="C48" s="94" t="n">
        <v>1</v>
      </c>
      <c r="D48" s="94" t="n">
        <v>250</v>
      </c>
      <c r="E48" s="94" t="n">
        <f aca="false">D48*12</f>
        <v>3000</v>
      </c>
      <c r="F48" s="94" t="n">
        <f aca="false">E48/B48</f>
        <v>0.0334112930170398</v>
      </c>
      <c r="G48" s="94" t="n">
        <f aca="false">F24</f>
        <v>8162.72727272727</v>
      </c>
      <c r="H48" s="162" t="n">
        <f aca="false">G48*F48</f>
        <v>272.727272727273</v>
      </c>
      <c r="I48" s="134" t="n">
        <f aca="false">H48/G48</f>
        <v>0.0334112930170398</v>
      </c>
    </row>
    <row r="49" s="33" customFormat="true" ht="18.75" hidden="false" customHeight="false" outlineLevel="0" collapsed="false">
      <c r="A49" s="10"/>
      <c r="B49" s="164" t="s">
        <v>84</v>
      </c>
      <c r="C49" s="164"/>
      <c r="D49" s="164"/>
      <c r="E49" s="164"/>
      <c r="F49" s="164"/>
      <c r="G49" s="164"/>
      <c r="H49" s="164"/>
      <c r="I49" s="134" t="n">
        <f aca="false">I51</f>
        <v>0.41174</v>
      </c>
    </row>
    <row r="50" customFormat="false" ht="168.75" hidden="true" customHeight="false" outlineLevel="1" collapsed="false">
      <c r="A50" s="10"/>
      <c r="B50" s="89" t="s">
        <v>25</v>
      </c>
      <c r="C50" s="90" t="s">
        <v>20</v>
      </c>
      <c r="D50" s="90" t="s">
        <v>85</v>
      </c>
      <c r="E50" s="90" t="s">
        <v>86</v>
      </c>
      <c r="F50" s="90" t="s">
        <v>87</v>
      </c>
      <c r="G50" s="90" t="s">
        <v>88</v>
      </c>
      <c r="H50" s="160" t="s">
        <v>89</v>
      </c>
      <c r="I50" s="133" t="s">
        <v>90</v>
      </c>
    </row>
    <row r="51" customFormat="false" ht="18.75" hidden="true" customHeight="false" outlineLevel="1" collapsed="false">
      <c r="A51" s="10"/>
      <c r="B51" s="93" t="n">
        <f aca="false">B48</f>
        <v>89790</v>
      </c>
      <c r="C51" s="94" t="n">
        <v>1</v>
      </c>
      <c r="D51" s="94" t="n">
        <v>7</v>
      </c>
      <c r="E51" s="94" t="n">
        <v>4325</v>
      </c>
      <c r="F51" s="94" t="n">
        <v>75000</v>
      </c>
      <c r="G51" s="94" t="n">
        <f aca="false">(D51*E51*C51)/F51*1.02</f>
        <v>0.41174</v>
      </c>
      <c r="H51" s="162" t="n">
        <f aca="false">G48*G51</f>
        <v>3360.92132727273</v>
      </c>
      <c r="I51" s="134" t="n">
        <f aca="false">H51/G48</f>
        <v>0.41174</v>
      </c>
    </row>
    <row r="52" s="33" customFormat="true" ht="18.75" hidden="false" customHeight="false" outlineLevel="0" collapsed="false">
      <c r="A52" s="10"/>
      <c r="B52" s="164" t="s">
        <v>157</v>
      </c>
      <c r="C52" s="164"/>
      <c r="D52" s="164"/>
      <c r="E52" s="164"/>
      <c r="F52" s="164"/>
      <c r="G52" s="164"/>
      <c r="H52" s="164"/>
      <c r="I52" s="134" t="n">
        <v>0.06</v>
      </c>
    </row>
    <row r="53" customFormat="false" ht="168.75" hidden="true" customHeight="false" outlineLevel="1" collapsed="false">
      <c r="A53" s="10"/>
      <c r="B53" s="89" t="s">
        <v>25</v>
      </c>
      <c r="C53" s="90" t="s">
        <v>20</v>
      </c>
      <c r="D53" s="90" t="s">
        <v>92</v>
      </c>
      <c r="E53" s="90" t="s">
        <v>93</v>
      </c>
      <c r="F53" s="90" t="s">
        <v>94</v>
      </c>
      <c r="G53" s="90" t="s">
        <v>95</v>
      </c>
      <c r="H53" s="160" t="s">
        <v>89</v>
      </c>
      <c r="I53" s="133" t="s">
        <v>90</v>
      </c>
    </row>
    <row r="54" customFormat="false" ht="18.75" hidden="true" customHeight="false" outlineLevel="1" collapsed="false">
      <c r="A54" s="10"/>
      <c r="B54" s="93" t="n">
        <f aca="false">B51</f>
        <v>89790</v>
      </c>
      <c r="C54" s="94" t="n">
        <v>1</v>
      </c>
      <c r="D54" s="94" t="n">
        <v>2</v>
      </c>
      <c r="E54" s="94" t="n">
        <v>3845</v>
      </c>
      <c r="F54" s="94" t="n">
        <v>16</v>
      </c>
      <c r="G54" s="94" t="n">
        <f aca="false">(((D54*E54*C54)*12)/F54)/B54</f>
        <v>0.0642332108252589</v>
      </c>
      <c r="H54" s="162" t="n">
        <f aca="false">G54*G48</f>
        <v>524.318181818182</v>
      </c>
      <c r="I54" s="134" t="n">
        <f aca="false">H54/G48</f>
        <v>0.0642332108252589</v>
      </c>
    </row>
    <row r="55" s="33" customFormat="true" ht="18.75" hidden="false" customHeight="false" outlineLevel="0" collapsed="false">
      <c r="A55" s="10"/>
      <c r="B55" s="164" t="s">
        <v>96</v>
      </c>
      <c r="C55" s="164"/>
      <c r="D55" s="164"/>
      <c r="E55" s="164"/>
      <c r="F55" s="164"/>
      <c r="G55" s="164"/>
      <c r="H55" s="164"/>
      <c r="I55" s="134" t="n">
        <v>0.25</v>
      </c>
    </row>
    <row r="56" customFormat="false" ht="168.75" hidden="true" customHeight="false" outlineLevel="1" collapsed="false">
      <c r="A56" s="10"/>
      <c r="B56" s="89" t="s">
        <v>25</v>
      </c>
      <c r="C56" s="90" t="s">
        <v>97</v>
      </c>
      <c r="D56" s="90" t="s">
        <v>98</v>
      </c>
      <c r="E56" s="90" t="s">
        <v>99</v>
      </c>
      <c r="F56" s="90" t="s">
        <v>100</v>
      </c>
      <c r="G56" s="90" t="s">
        <v>29</v>
      </c>
      <c r="H56" s="160" t="s">
        <v>101</v>
      </c>
      <c r="I56" s="133" t="s">
        <v>102</v>
      </c>
    </row>
    <row r="57" customFormat="false" ht="18.75" hidden="true" customHeight="false" outlineLevel="1" collapsed="false">
      <c r="A57" s="10"/>
      <c r="B57" s="93" t="n">
        <f aca="false">B51</f>
        <v>89790</v>
      </c>
      <c r="C57" s="94" t="n">
        <v>40</v>
      </c>
      <c r="D57" s="94" t="n">
        <v>28.5</v>
      </c>
      <c r="E57" s="94" t="n">
        <f aca="false">C57*D57*12</f>
        <v>13680</v>
      </c>
      <c r="F57" s="94" t="n">
        <f aca="false">E57/B57</f>
        <v>0.152355496157701</v>
      </c>
      <c r="G57" s="94" t="n">
        <f aca="false">F24</f>
        <v>8162.72727272727</v>
      </c>
      <c r="H57" s="162" t="n">
        <f aca="false">F57*G57</f>
        <v>1243.63636363636</v>
      </c>
      <c r="I57" s="134" t="n">
        <f aca="false">H57/G57</f>
        <v>0.152355496157701</v>
      </c>
    </row>
    <row r="58" s="33" customFormat="true" ht="18.75" hidden="false" customHeight="false" outlineLevel="0" collapsed="false">
      <c r="A58" s="10"/>
      <c r="B58" s="164" t="s">
        <v>158</v>
      </c>
      <c r="C58" s="164"/>
      <c r="D58" s="164"/>
      <c r="E58" s="164"/>
      <c r="F58" s="164"/>
      <c r="G58" s="164"/>
      <c r="H58" s="164"/>
      <c r="I58" s="134" t="n">
        <v>0.03</v>
      </c>
    </row>
    <row r="59" customFormat="false" ht="131.25" hidden="true" customHeight="false" outlineLevel="1" collapsed="false">
      <c r="A59" s="10"/>
      <c r="B59" s="89" t="s">
        <v>25</v>
      </c>
      <c r="C59" s="90" t="s">
        <v>104</v>
      </c>
      <c r="D59" s="90" t="s">
        <v>105</v>
      </c>
      <c r="E59" s="90" t="s">
        <v>106</v>
      </c>
      <c r="F59" s="90" t="s">
        <v>107</v>
      </c>
      <c r="G59" s="90" t="s">
        <v>29</v>
      </c>
      <c r="H59" s="160" t="s">
        <v>108</v>
      </c>
      <c r="I59" s="133" t="s">
        <v>109</v>
      </c>
    </row>
    <row r="60" customFormat="false" ht="18.75" hidden="true" customHeight="false" outlineLevel="1" collapsed="false">
      <c r="A60" s="10"/>
      <c r="B60" s="93" t="n">
        <f aca="false">B54</f>
        <v>89790</v>
      </c>
      <c r="C60" s="94" t="n">
        <v>115</v>
      </c>
      <c r="D60" s="94" t="n">
        <f aca="false">B60/5000</f>
        <v>17.958</v>
      </c>
      <c r="E60" s="94" t="n">
        <f aca="false">C60*D60</f>
        <v>2065.17</v>
      </c>
      <c r="F60" s="94" t="n">
        <f aca="false">E60/B60</f>
        <v>0.023</v>
      </c>
      <c r="G60" s="94" t="n">
        <f aca="false">F24</f>
        <v>8162.72727272727</v>
      </c>
      <c r="H60" s="162" t="n">
        <f aca="false">F60*G60</f>
        <v>187.742727272727</v>
      </c>
      <c r="I60" s="134" t="n">
        <f aca="false">H60/G60</f>
        <v>0.023</v>
      </c>
    </row>
    <row r="61" s="33" customFormat="true" ht="18.75" hidden="false" customHeight="false" outlineLevel="0" collapsed="false">
      <c r="A61" s="10"/>
      <c r="B61" s="164" t="s">
        <v>159</v>
      </c>
      <c r="C61" s="164"/>
      <c r="D61" s="164"/>
      <c r="E61" s="164"/>
      <c r="F61" s="164"/>
      <c r="G61" s="164"/>
      <c r="H61" s="164"/>
      <c r="I61" s="134" t="n">
        <v>0.04</v>
      </c>
    </row>
    <row r="62" customFormat="false" ht="131.25" hidden="true" customHeight="false" outlineLevel="1" collapsed="false">
      <c r="A62" s="10"/>
      <c r="B62" s="89" t="s">
        <v>25</v>
      </c>
      <c r="C62" s="90" t="s">
        <v>111</v>
      </c>
      <c r="D62" s="90" t="s">
        <v>112</v>
      </c>
      <c r="E62" s="90" t="s">
        <v>113</v>
      </c>
      <c r="F62" s="90" t="s">
        <v>114</v>
      </c>
      <c r="G62" s="90" t="s">
        <v>29</v>
      </c>
      <c r="H62" s="160" t="s">
        <v>115</v>
      </c>
      <c r="I62" s="133" t="s">
        <v>116</v>
      </c>
    </row>
    <row r="63" customFormat="false" ht="18.75" hidden="true" customHeight="false" outlineLevel="1" collapsed="false">
      <c r="A63" s="10"/>
      <c r="B63" s="93" t="n">
        <f aca="false">B57</f>
        <v>89790</v>
      </c>
      <c r="C63" s="94" t="n">
        <v>455</v>
      </c>
      <c r="D63" s="94" t="n">
        <f aca="false">B63/20000</f>
        <v>4.4895</v>
      </c>
      <c r="E63" s="94" t="n">
        <f aca="false">C63*D63</f>
        <v>2042.7225</v>
      </c>
      <c r="F63" s="94" t="n">
        <f aca="false">E63/B63</f>
        <v>0.02275</v>
      </c>
      <c r="G63" s="94" t="n">
        <f aca="false">F24</f>
        <v>8162.72727272727</v>
      </c>
      <c r="H63" s="162" t="n">
        <f aca="false">F63*G63</f>
        <v>185.702045454545</v>
      </c>
      <c r="I63" s="134" t="n">
        <f aca="false">H63/G63</f>
        <v>0.02275</v>
      </c>
    </row>
    <row r="64" s="33" customFormat="true" ht="18.75" hidden="false" customHeight="false" outlineLevel="0" collapsed="false">
      <c r="A64" s="10"/>
      <c r="B64" s="164" t="s">
        <v>117</v>
      </c>
      <c r="C64" s="164"/>
      <c r="D64" s="164"/>
      <c r="E64" s="164"/>
      <c r="F64" s="164"/>
      <c r="G64" s="164"/>
      <c r="H64" s="164"/>
      <c r="I64" s="134" t="n">
        <v>1.68</v>
      </c>
    </row>
    <row r="65" customFormat="false" ht="187.5" hidden="true" customHeight="false" outlineLevel="1" collapsed="false">
      <c r="A65" s="10"/>
      <c r="B65" s="89" t="s">
        <v>25</v>
      </c>
      <c r="C65" s="90" t="s">
        <v>118</v>
      </c>
      <c r="D65" s="90" t="s">
        <v>119</v>
      </c>
      <c r="E65" s="90" t="s">
        <v>120</v>
      </c>
      <c r="F65" s="90" t="s">
        <v>121</v>
      </c>
      <c r="G65" s="90" t="s">
        <v>29</v>
      </c>
      <c r="H65" s="160" t="s">
        <v>122</v>
      </c>
      <c r="I65" s="133" t="s">
        <v>123</v>
      </c>
    </row>
    <row r="66" customFormat="false" ht="18.75" hidden="true" customHeight="false" outlineLevel="1" collapsed="false">
      <c r="A66" s="10"/>
      <c r="B66" s="93" t="n">
        <f aca="false">B54</f>
        <v>89790</v>
      </c>
      <c r="C66" s="94" t="n">
        <v>1336</v>
      </c>
      <c r="D66" s="94" t="n">
        <f aca="false">B66/1000</f>
        <v>89.79</v>
      </c>
      <c r="E66" s="94" t="n">
        <f aca="false">D66*C66</f>
        <v>119959.44</v>
      </c>
      <c r="F66" s="94" t="n">
        <f aca="false">E66/B66</f>
        <v>1.336</v>
      </c>
      <c r="G66" s="94" t="n">
        <f aca="false">F24</f>
        <v>8162.72727272727</v>
      </c>
      <c r="H66" s="162" t="n">
        <f aca="false">F66*G66</f>
        <v>10905.4036363636</v>
      </c>
      <c r="I66" s="134" t="n">
        <f aca="false">H66/G66</f>
        <v>1.336</v>
      </c>
    </row>
    <row r="67" s="33" customFormat="true" ht="18.75" hidden="false" customHeight="false" outlineLevel="0" collapsed="false">
      <c r="A67" s="10"/>
      <c r="B67" s="164" t="s">
        <v>124</v>
      </c>
      <c r="C67" s="164"/>
      <c r="D67" s="164"/>
      <c r="E67" s="164"/>
      <c r="F67" s="164"/>
      <c r="G67" s="164"/>
      <c r="H67" s="164"/>
      <c r="I67" s="134" t="n">
        <v>1.75</v>
      </c>
    </row>
    <row r="68" customFormat="false" ht="243.75" hidden="true" customHeight="false" outlineLevel="1" collapsed="false">
      <c r="A68" s="10"/>
      <c r="B68" s="89" t="s">
        <v>25</v>
      </c>
      <c r="C68" s="90" t="s">
        <v>20</v>
      </c>
      <c r="D68" s="90" t="s">
        <v>125</v>
      </c>
      <c r="E68" s="90" t="s">
        <v>126</v>
      </c>
      <c r="F68" s="90" t="s">
        <v>127</v>
      </c>
      <c r="G68" s="90" t="s">
        <v>29</v>
      </c>
      <c r="H68" s="160" t="s">
        <v>128</v>
      </c>
      <c r="I68" s="133" t="s">
        <v>129</v>
      </c>
    </row>
    <row r="69" customFormat="false" ht="18.75" hidden="true" customHeight="false" outlineLevel="1" collapsed="false">
      <c r="A69" s="10"/>
      <c r="B69" s="93" t="n">
        <f aca="false">B66</f>
        <v>89790</v>
      </c>
      <c r="C69" s="94" t="n">
        <v>1</v>
      </c>
      <c r="D69" s="94" t="n">
        <v>655000</v>
      </c>
      <c r="E69" s="94" t="n">
        <f aca="false">D69/5</f>
        <v>131000</v>
      </c>
      <c r="F69" s="94" t="n">
        <f aca="false">E69/B69</f>
        <v>1.4589597950774</v>
      </c>
      <c r="G69" s="94" t="n">
        <f aca="false">F24</f>
        <v>8162.72727272727</v>
      </c>
      <c r="H69" s="162" t="n">
        <f aca="false">G69*F69</f>
        <v>11909.0909090909</v>
      </c>
      <c r="I69" s="134" t="n">
        <f aca="false">H69/G69</f>
        <v>1.4589597950774</v>
      </c>
    </row>
    <row r="70" s="33" customFormat="true" ht="18.75" hidden="false" customHeight="false" outlineLevel="0" collapsed="false">
      <c r="A70" s="10"/>
      <c r="B70" s="164" t="s">
        <v>130</v>
      </c>
      <c r="C70" s="164"/>
      <c r="D70" s="164"/>
      <c r="E70" s="164"/>
      <c r="F70" s="164"/>
      <c r="G70" s="164"/>
      <c r="H70" s="164"/>
      <c r="I70" s="134" t="n">
        <v>4.34</v>
      </c>
    </row>
    <row r="71" customFormat="false" ht="409.5" hidden="true" customHeight="false" outlineLevel="1" collapsed="false">
      <c r="A71" s="10"/>
      <c r="B71" s="89" t="s">
        <v>25</v>
      </c>
      <c r="C71" s="90" t="s">
        <v>131</v>
      </c>
      <c r="D71" s="90" t="s">
        <v>132</v>
      </c>
      <c r="E71" s="90" t="s">
        <v>133</v>
      </c>
      <c r="F71" s="90" t="s">
        <v>134</v>
      </c>
      <c r="G71" s="90" t="s">
        <v>29</v>
      </c>
      <c r="H71" s="160" t="s">
        <v>135</v>
      </c>
      <c r="I71" s="133" t="s">
        <v>136</v>
      </c>
    </row>
    <row r="72" customFormat="false" ht="18.75" hidden="true" customHeight="false" outlineLevel="1" collapsed="false">
      <c r="A72" s="10"/>
      <c r="B72" s="93" t="n">
        <f aca="false">B69</f>
        <v>89790</v>
      </c>
      <c r="C72" s="94" t="n">
        <v>1</v>
      </c>
      <c r="D72" s="94" t="n">
        <v>18353</v>
      </c>
      <c r="E72" s="94" t="n">
        <f aca="false">D72*12/C72</f>
        <v>220236</v>
      </c>
      <c r="F72" s="94" t="n">
        <f aca="false">E72/B72</f>
        <v>2.45278984296692</v>
      </c>
      <c r="G72" s="94" t="n">
        <f aca="false">F24</f>
        <v>8162.72727272727</v>
      </c>
      <c r="H72" s="162" t="n">
        <f aca="false">G72*F72</f>
        <v>20021.4545454545</v>
      </c>
      <c r="I72" s="134" t="n">
        <f aca="false">H72/G72</f>
        <v>2.45278984296692</v>
      </c>
    </row>
    <row r="73" s="33" customFormat="true" ht="19.5" hidden="false" customHeight="false" outlineLevel="0" collapsed="false">
      <c r="A73" s="10"/>
      <c r="B73" s="165" t="s">
        <v>137</v>
      </c>
      <c r="C73" s="165"/>
      <c r="D73" s="165"/>
      <c r="E73" s="165"/>
      <c r="F73" s="165"/>
      <c r="G73" s="165"/>
      <c r="H73" s="166" t="n">
        <v>15</v>
      </c>
      <c r="I73" s="136" t="n">
        <f aca="false">K73*H73%</f>
        <v>4.097796795</v>
      </c>
      <c r="K73" s="33" t="n">
        <f aca="false">I22+I25+I28+I31+I34+I37+I40+I43+I46+I49+I52+I55+I58+I61+I64+I67+I70</f>
        <v>27.3186453</v>
      </c>
    </row>
    <row r="74" s="33" customFormat="true" ht="20.25" hidden="false" customHeight="false" outlineLevel="0" collapsed="false">
      <c r="A74" s="10"/>
      <c r="B74" s="49" t="s">
        <v>138</v>
      </c>
      <c r="C74" s="49"/>
      <c r="D74" s="49"/>
      <c r="E74" s="49"/>
      <c r="F74" s="49"/>
      <c r="G74" s="49"/>
      <c r="H74" s="49"/>
      <c r="I74" s="143" t="n">
        <f aca="false">K73+I73</f>
        <v>31.416442095</v>
      </c>
    </row>
    <row r="75" customFormat="false" ht="9" hidden="false" customHeight="true" outlineLevel="0" collapsed="false"/>
    <row r="76" s="110" customFormat="true" ht="18.75" hidden="false" customHeight="false" outlineLevel="0" collapsed="false">
      <c r="A76" s="53" t="s">
        <v>139</v>
      </c>
      <c r="B76" s="53"/>
      <c r="C76" s="53"/>
      <c r="D76" s="53"/>
      <c r="E76" s="53"/>
      <c r="F76" s="53"/>
      <c r="G76" s="53"/>
      <c r="H76" s="170" t="s">
        <v>169</v>
      </c>
      <c r="I76" s="109" t="n">
        <v>85</v>
      </c>
    </row>
    <row r="77" s="110" customFormat="true" ht="19.5" hidden="false" customHeight="false" outlineLevel="0" collapsed="false">
      <c r="A77" s="53"/>
      <c r="B77" s="53"/>
      <c r="C77" s="53"/>
      <c r="D77" s="53"/>
      <c r="E77" s="53"/>
      <c r="F77" s="53"/>
      <c r="G77" s="53"/>
      <c r="H77" s="138" t="s">
        <v>141</v>
      </c>
      <c r="I77" s="139" t="n">
        <f aca="false">I76*95%</f>
        <v>80.75</v>
      </c>
    </row>
    <row r="78" s="33" customFormat="true" ht="39" hidden="false" customHeight="true" outlineLevel="0" collapsed="false">
      <c r="A78" s="180" t="s">
        <v>170</v>
      </c>
      <c r="B78" s="180"/>
      <c r="C78" s="180"/>
      <c r="D78" s="180"/>
      <c r="E78" s="180"/>
      <c r="F78" s="180"/>
      <c r="G78" s="180"/>
      <c r="H78" s="180"/>
      <c r="I78" s="181" t="n">
        <v>702.63</v>
      </c>
    </row>
    <row r="79" customFormat="false" ht="39" hidden="false" customHeight="true" outlineLevel="0" collapsed="false">
      <c r="A79" s="182" t="s">
        <v>143</v>
      </c>
      <c r="B79" s="182"/>
      <c r="C79" s="182"/>
      <c r="D79" s="182"/>
      <c r="E79" s="182"/>
      <c r="F79" s="182"/>
      <c r="G79" s="182"/>
      <c r="H79" s="182"/>
      <c r="I79" s="183" t="n">
        <f aca="false">I78*95%</f>
        <v>667.4985</v>
      </c>
    </row>
    <row r="80" customFormat="false" ht="50.7" hidden="false" customHeight="true" outlineLevel="0" collapsed="false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</row>
    <row r="81" customFormat="false" ht="30" hidden="false" customHeight="true" outlineLevel="0" collapsed="false">
      <c r="A81" s="64" t="s">
        <v>144</v>
      </c>
      <c r="B81" s="64"/>
      <c r="C81" s="64"/>
      <c r="D81" s="64"/>
      <c r="E81" s="64"/>
      <c r="F81" s="64"/>
      <c r="G81" s="64"/>
      <c r="H81" s="65" t="s">
        <v>145</v>
      </c>
      <c r="I81" s="65"/>
      <c r="J81" s="51"/>
      <c r="K81" s="51"/>
      <c r="L81" s="51"/>
    </row>
    <row r="82" customFormat="false" ht="30" hidden="false" customHeight="true" outlineLevel="0" collapsed="false">
      <c r="A82" s="184"/>
      <c r="B82" s="184"/>
      <c r="C82" s="184"/>
      <c r="D82" s="184"/>
      <c r="E82" s="184"/>
      <c r="F82" s="184"/>
      <c r="G82" s="184"/>
      <c r="H82" s="184"/>
      <c r="I82" s="184"/>
      <c r="J82" s="51"/>
      <c r="K82" s="51"/>
      <c r="L82" s="51"/>
    </row>
    <row r="83" customFormat="false" ht="13.5" hidden="false" customHeight="true" outlineLevel="0" collapsed="false">
      <c r="A83" s="51"/>
      <c r="B83" s="51"/>
      <c r="C83" s="51"/>
      <c r="D83" s="51"/>
      <c r="E83" s="51"/>
      <c r="F83" s="51"/>
      <c r="G83" s="51"/>
      <c r="H83" s="51"/>
      <c r="I83" s="185"/>
      <c r="J83" s="51"/>
      <c r="K83" s="51"/>
      <c r="L83" s="51"/>
    </row>
    <row r="84" customFormat="false" ht="18.75" hidden="false" customHeight="false" outlineLevel="0" collapsed="false">
      <c r="A84" s="51"/>
      <c r="B84" s="51"/>
      <c r="C84" s="51"/>
      <c r="D84" s="51"/>
      <c r="E84" s="51"/>
      <c r="F84" s="51"/>
      <c r="G84" s="51"/>
      <c r="H84" s="51"/>
      <c r="I84" s="185"/>
      <c r="J84" s="51"/>
      <c r="K84" s="51"/>
      <c r="L84" s="51"/>
    </row>
    <row r="85" customFormat="false" ht="18.75" hidden="false" customHeight="false" outlineLevel="0" collapsed="false">
      <c r="A85" s="51"/>
      <c r="B85" s="51"/>
      <c r="C85" s="51"/>
      <c r="D85" s="51"/>
      <c r="E85" s="51"/>
      <c r="F85" s="51"/>
      <c r="G85" s="51"/>
      <c r="H85" s="51"/>
      <c r="I85" s="185"/>
      <c r="J85" s="51"/>
      <c r="K85" s="51"/>
      <c r="L85" s="51"/>
    </row>
    <row r="86" customFormat="false" ht="18.75" hidden="false" customHeight="false" outlineLevel="0" collapsed="false">
      <c r="A86" s="51"/>
      <c r="B86" s="51"/>
      <c r="C86" s="51"/>
      <c r="D86" s="51"/>
      <c r="E86" s="51"/>
      <c r="F86" s="51"/>
      <c r="G86" s="51"/>
      <c r="H86" s="51"/>
      <c r="I86" s="185"/>
      <c r="J86" s="51"/>
      <c r="K86" s="51"/>
      <c r="L86" s="51"/>
    </row>
    <row r="87" customFormat="false" ht="18.75" hidden="false" customHeight="false" outlineLevel="0" collapsed="false">
      <c r="A87" s="51"/>
      <c r="B87" s="51"/>
      <c r="C87" s="51"/>
      <c r="D87" s="51"/>
      <c r="E87" s="51"/>
      <c r="F87" s="51"/>
      <c r="G87" s="51"/>
      <c r="H87" s="51"/>
      <c r="I87" s="185"/>
      <c r="J87" s="51"/>
      <c r="K87" s="51"/>
      <c r="L87" s="51"/>
    </row>
    <row r="1048576" customFormat="false" ht="12.8" hidden="false" customHeight="false" outlineLevel="0" collapsed="false"/>
  </sheetData>
  <mergeCells count="47">
    <mergeCell ref="G1:I1"/>
    <mergeCell ref="A3:I3"/>
    <mergeCell ref="B5:I5"/>
    <mergeCell ref="A6:A11"/>
    <mergeCell ref="B6:H6"/>
    <mergeCell ref="B7:H7"/>
    <mergeCell ref="B8:H8"/>
    <mergeCell ref="B9:H9"/>
    <mergeCell ref="B10:H10"/>
    <mergeCell ref="B11:H11"/>
    <mergeCell ref="B12:I12"/>
    <mergeCell ref="A13:A20"/>
    <mergeCell ref="B13:H13"/>
    <mergeCell ref="B14:H14"/>
    <mergeCell ref="B15:H15"/>
    <mergeCell ref="B16:H16"/>
    <mergeCell ref="B17:H17"/>
    <mergeCell ref="B18:H18"/>
    <mergeCell ref="B19:H19"/>
    <mergeCell ref="B20:H20"/>
    <mergeCell ref="B21:I21"/>
    <mergeCell ref="A22:A74"/>
    <mergeCell ref="B22:H22"/>
    <mergeCell ref="B25:H25"/>
    <mergeCell ref="B28:H28"/>
    <mergeCell ref="B31:H31"/>
    <mergeCell ref="B34:H34"/>
    <mergeCell ref="B37:H37"/>
    <mergeCell ref="B40:H40"/>
    <mergeCell ref="B43:H43"/>
    <mergeCell ref="B46:H46"/>
    <mergeCell ref="B49:H49"/>
    <mergeCell ref="B52:H52"/>
    <mergeCell ref="B55:H55"/>
    <mergeCell ref="B58:H58"/>
    <mergeCell ref="B61:H61"/>
    <mergeCell ref="B64:H64"/>
    <mergeCell ref="B67:H67"/>
    <mergeCell ref="B70:H70"/>
    <mergeCell ref="B73:G73"/>
    <mergeCell ref="B74:H74"/>
    <mergeCell ref="A76:G77"/>
    <mergeCell ref="A78:H78"/>
    <mergeCell ref="A79:H79"/>
    <mergeCell ref="A81:E81"/>
    <mergeCell ref="H81:I81"/>
    <mergeCell ref="A82:I82"/>
  </mergeCells>
  <printOptions headings="false" gridLines="false" gridLinesSet="true" horizontalCentered="true" verticalCentered="false"/>
  <pageMargins left="1.18125" right="0.39375" top="0.433333333333333" bottom="1.18125" header="0.511805555555555" footer="0.511805555555555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LibreOffice/7.1.5.2$Linux_X86_64 LibreOffice_project/10$Build-2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2015-09-28T06:13:30Z</dcterms:created>
  <dc:creator>Alex - Win7</dc:creator>
  <dc:description/>
  <dc:language>uk-UA</dc:language>
  <cp:lastModifiedBy/>
  <cp:lastPrinted>2021-12-16T13:05:40Z</cp:lastPrinted>
  <dcterms:modified xsi:type="dcterms:W3CDTF">2022-05-10T09:12:34Z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